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firstSheet="6" activeTab="8"/>
  </bookViews>
  <sheets>
    <sheet name="Munka1" sheetId="1" r:id="rId1"/>
    <sheet name="Munka2" sheetId="2" r:id="rId2"/>
    <sheet name="FOURIER" sheetId="3" r:id="rId3"/>
    <sheet name="KONZOL" sheetId="4" r:id="rId4"/>
    <sheet name="KÉTTÁMASZÚ" sheetId="5" r:id="rId5"/>
    <sheet name="MEGTÁMASZTOTT_KONZOL" sheetId="6" r:id="rId6"/>
    <sheet name="KÉT_VÉGÉN_BEFOGOTT" sheetId="7" r:id="rId7"/>
    <sheet name="RUG_ÁGYAZOTT" sheetId="8" r:id="rId8"/>
    <sheet name="Munka3" sheetId="9" r:id="rId9"/>
    <sheet name="Munka6" sheetId="10" r:id="rId10"/>
  </sheets>
  <definedNames/>
  <calcPr fullCalcOnLoad="1"/>
</workbook>
</file>

<file path=xl/sharedStrings.xml><?xml version="1.0" encoding="utf-8"?>
<sst xmlns="http://schemas.openxmlformats.org/spreadsheetml/2006/main" count="1754" uniqueCount="236">
  <si>
    <t>z</t>
  </si>
  <si>
    <t>z/L</t>
  </si>
  <si>
    <t>sin(z/L*pi)</t>
  </si>
  <si>
    <t>L=</t>
  </si>
  <si>
    <t>m</t>
  </si>
  <si>
    <t>qMAX=</t>
  </si>
  <si>
    <t>kN/m</t>
  </si>
  <si>
    <t>pi/L*cos(z/L*pi)</t>
  </si>
  <si>
    <t>EJ=</t>
  </si>
  <si>
    <t>kNm2</t>
  </si>
  <si>
    <t>ey</t>
  </si>
  <si>
    <t>f</t>
  </si>
  <si>
    <t>M</t>
  </si>
  <si>
    <t>T</t>
  </si>
  <si>
    <t>q</t>
  </si>
  <si>
    <t>n=</t>
  </si>
  <si>
    <t>k=</t>
  </si>
  <si>
    <t>×</t>
  </si>
  <si>
    <t>+</t>
  </si>
  <si>
    <r>
      <t>z</t>
    </r>
    <r>
      <rPr>
        <vertAlign val="superscript"/>
        <sz val="10"/>
        <rFont val="Times New Roman CE"/>
        <family val="1"/>
      </rPr>
      <t>4</t>
    </r>
  </si>
  <si>
    <r>
      <t>a</t>
    </r>
    <r>
      <rPr>
        <vertAlign val="subscript"/>
        <sz val="10"/>
        <rFont val="Times New Roman CE"/>
        <family val="1"/>
      </rPr>
      <t>4</t>
    </r>
  </si>
  <si>
    <r>
      <t>a</t>
    </r>
    <r>
      <rPr>
        <vertAlign val="subscript"/>
        <sz val="10"/>
        <rFont val="Times New Roman CE"/>
        <family val="1"/>
      </rPr>
      <t>3</t>
    </r>
  </si>
  <si>
    <r>
      <t>z</t>
    </r>
    <r>
      <rPr>
        <vertAlign val="superscript"/>
        <sz val="10"/>
        <rFont val="Times New Roman CE"/>
        <family val="1"/>
      </rPr>
      <t>3</t>
    </r>
  </si>
  <si>
    <r>
      <t>a</t>
    </r>
    <r>
      <rPr>
        <vertAlign val="subscript"/>
        <sz val="10"/>
        <rFont val="Times New Roman CE"/>
        <family val="1"/>
      </rPr>
      <t>2</t>
    </r>
  </si>
  <si>
    <r>
      <t>z</t>
    </r>
    <r>
      <rPr>
        <vertAlign val="superscript"/>
        <sz val="10"/>
        <rFont val="Times New Roman CE"/>
        <family val="1"/>
      </rPr>
      <t>2</t>
    </r>
  </si>
  <si>
    <r>
      <t>a</t>
    </r>
    <r>
      <rPr>
        <vertAlign val="subscript"/>
        <sz val="10"/>
        <rFont val="Times New Roman CE"/>
        <family val="1"/>
      </rPr>
      <t>1</t>
    </r>
  </si>
  <si>
    <r>
      <t>z</t>
    </r>
    <r>
      <rPr>
        <vertAlign val="superscript"/>
        <sz val="10"/>
        <rFont val="Times New Roman CE"/>
        <family val="1"/>
      </rPr>
      <t>1</t>
    </r>
  </si>
  <si>
    <r>
      <t>a</t>
    </r>
    <r>
      <rPr>
        <vertAlign val="subscript"/>
        <sz val="10"/>
        <rFont val="Times New Roman CE"/>
        <family val="1"/>
      </rPr>
      <t>0</t>
    </r>
  </si>
  <si>
    <r>
      <t>z</t>
    </r>
    <r>
      <rPr>
        <vertAlign val="superscript"/>
        <sz val="10"/>
        <rFont val="Times New Roman CE"/>
        <family val="1"/>
      </rPr>
      <t>0</t>
    </r>
  </si>
  <si>
    <t>y(z)=</t>
  </si>
  <si>
    <t>M(z)=</t>
  </si>
  <si>
    <t>T(z)=</t>
  </si>
  <si>
    <t>q(z)=</t>
  </si>
  <si>
    <t>EJ</t>
  </si>
  <si>
    <t>(</t>
  </si>
  <si>
    <t>)</t>
  </si>
  <si>
    <r>
      <t>f</t>
    </r>
    <r>
      <rPr>
        <sz val="10"/>
        <rFont val="Times New Roman CE"/>
        <family val="0"/>
      </rPr>
      <t>(z)=</t>
    </r>
  </si>
  <si>
    <t>-(</t>
  </si>
  <si>
    <t>A</t>
  </si>
  <si>
    <t>B</t>
  </si>
  <si>
    <t>KONZOL</t>
  </si>
  <si>
    <t>=</t>
  </si>
  <si>
    <t>)=</t>
  </si>
  <si>
    <r>
      <t>0</t>
    </r>
    <r>
      <rPr>
        <vertAlign val="superscript"/>
        <sz val="10"/>
        <rFont val="Times New Roman CE"/>
        <family val="1"/>
      </rPr>
      <t>2</t>
    </r>
  </si>
  <si>
    <r>
      <t>0</t>
    </r>
    <r>
      <rPr>
        <vertAlign val="superscript"/>
        <sz val="10"/>
        <rFont val="Times New Roman CE"/>
        <family val="1"/>
      </rPr>
      <t>1</t>
    </r>
  </si>
  <si>
    <t>M(L)=</t>
  </si>
  <si>
    <r>
      <t>L</t>
    </r>
    <r>
      <rPr>
        <vertAlign val="superscript"/>
        <sz val="10"/>
        <rFont val="Times New Roman CE"/>
        <family val="1"/>
      </rPr>
      <t>2</t>
    </r>
  </si>
  <si>
    <r>
      <t>L</t>
    </r>
    <r>
      <rPr>
        <vertAlign val="superscript"/>
        <sz val="10"/>
        <rFont val="Times New Roman CE"/>
        <family val="1"/>
      </rPr>
      <t>1</t>
    </r>
  </si>
  <si>
    <r>
      <t>L</t>
    </r>
    <r>
      <rPr>
        <vertAlign val="superscript"/>
        <sz val="10"/>
        <rFont val="Times New Roman CE"/>
        <family val="1"/>
      </rPr>
      <t>0</t>
    </r>
  </si>
  <si>
    <t>T(L)=</t>
  </si>
  <si>
    <r>
      <t>f</t>
    </r>
    <r>
      <rPr>
        <sz val="10"/>
        <rFont val="Times New Roman CE"/>
        <family val="0"/>
      </rPr>
      <t>(0)=</t>
    </r>
  </si>
  <si>
    <t>y(0)=</t>
  </si>
  <si>
    <r>
      <t>0</t>
    </r>
    <r>
      <rPr>
        <vertAlign val="superscript"/>
        <sz val="10"/>
        <rFont val="Times New Roman CE"/>
        <family val="1"/>
      </rPr>
      <t>3</t>
    </r>
  </si>
  <si>
    <r>
      <t>0</t>
    </r>
    <r>
      <rPr>
        <vertAlign val="superscript"/>
        <sz val="10"/>
        <rFont val="Times New Roman CE"/>
        <family val="1"/>
      </rPr>
      <t>0</t>
    </r>
  </si>
  <si>
    <r>
      <t>0</t>
    </r>
    <r>
      <rPr>
        <vertAlign val="superscript"/>
        <sz val="10"/>
        <rFont val="Times New Roman CE"/>
        <family val="1"/>
      </rPr>
      <t>4</t>
    </r>
  </si>
  <si>
    <t>q/24EJ</t>
  </si>
  <si>
    <t>-q/24EJ</t>
  </si>
  <si>
    <t>L</t>
  </si>
  <si>
    <t>+qL</t>
  </si>
  <si>
    <t>6EJ</t>
  </si>
  <si>
    <t>-qL/6EJ</t>
  </si>
  <si>
    <r>
      <t>-qL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0"/>
      </rPr>
      <t>/2</t>
    </r>
  </si>
  <si>
    <t>6EJL×</t>
  </si>
  <si>
    <t>+q/24EJ</t>
  </si>
  <si>
    <r>
      <t>+qL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0"/>
      </rPr>
      <t>/2+6EJL×</t>
    </r>
  </si>
  <si>
    <t>= +</t>
  </si>
  <si>
    <r>
      <t>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0"/>
      </rPr>
      <t>/2</t>
    </r>
  </si>
  <si>
    <t>-qL/6EJ+</t>
  </si>
  <si>
    <r>
      <t>+qL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0"/>
      </rPr>
      <t>/4</t>
    </r>
  </si>
  <si>
    <r>
      <t>f</t>
    </r>
    <r>
      <rPr>
        <b/>
        <sz val="10"/>
        <rFont val="Times New Roman CE"/>
        <family val="0"/>
      </rPr>
      <t>(z)=</t>
    </r>
  </si>
  <si>
    <r>
      <t>-q/6EJ×z</t>
    </r>
    <r>
      <rPr>
        <b/>
        <vertAlign val="superscript"/>
        <sz val="10"/>
        <rFont val="Times New Roman CE"/>
        <family val="1"/>
      </rPr>
      <t>3</t>
    </r>
  </si>
  <si>
    <r>
      <t>+qL/2EJ×z</t>
    </r>
    <r>
      <rPr>
        <b/>
        <vertAlign val="superscript"/>
        <sz val="10"/>
        <rFont val="Times New Roman CE"/>
        <family val="1"/>
      </rPr>
      <t>2</t>
    </r>
  </si>
  <si>
    <r>
      <t>z</t>
    </r>
    <r>
      <rPr>
        <b/>
        <vertAlign val="superscript"/>
        <sz val="10"/>
        <rFont val="Times New Roman CE"/>
        <family val="1"/>
      </rPr>
      <t>4</t>
    </r>
  </si>
  <si>
    <r>
      <t>z</t>
    </r>
    <r>
      <rPr>
        <b/>
        <vertAlign val="superscript"/>
        <sz val="10"/>
        <rFont val="Times New Roman CE"/>
        <family val="1"/>
      </rPr>
      <t>3</t>
    </r>
  </si>
  <si>
    <r>
      <t>z</t>
    </r>
    <r>
      <rPr>
        <b/>
        <vertAlign val="superscript"/>
        <sz val="10"/>
        <rFont val="Times New Roman CE"/>
        <family val="1"/>
      </rPr>
      <t>2</t>
    </r>
  </si>
  <si>
    <t>K</t>
  </si>
  <si>
    <t>O</t>
  </si>
  <si>
    <t>N</t>
  </si>
  <si>
    <t>Z</t>
  </si>
  <si>
    <t>(-)q</t>
  </si>
  <si>
    <r>
      <t>kNm</t>
    </r>
    <r>
      <rPr>
        <vertAlign val="superscript"/>
        <sz val="10"/>
        <rFont val="Times New Roman CE"/>
        <family val="1"/>
      </rPr>
      <t>2</t>
    </r>
  </si>
  <si>
    <t>q=</t>
  </si>
  <si>
    <t>T(z)</t>
  </si>
  <si>
    <t>q(z)</t>
  </si>
  <si>
    <t>M(z)</t>
  </si>
  <si>
    <r>
      <t>e</t>
    </r>
    <r>
      <rPr>
        <vertAlign val="subscript"/>
        <sz val="10"/>
        <rFont val="Times New Roman CE"/>
        <family val="1"/>
      </rPr>
      <t>y</t>
    </r>
    <r>
      <rPr>
        <sz val="10"/>
        <rFont val="Times New Roman CE"/>
        <family val="0"/>
      </rPr>
      <t>(z)</t>
    </r>
  </si>
  <si>
    <r>
      <t>f</t>
    </r>
    <r>
      <rPr>
        <sz val="10"/>
        <rFont val="Times New Roman CE"/>
        <family val="0"/>
      </rPr>
      <t>(z)</t>
    </r>
  </si>
  <si>
    <r>
      <t>2EJa</t>
    </r>
    <r>
      <rPr>
        <vertAlign val="subscript"/>
        <sz val="10"/>
        <rFont val="Times New Roman CE"/>
        <family val="1"/>
      </rPr>
      <t>2</t>
    </r>
  </si>
  <si>
    <r>
      <t>+qL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0"/>
      </rPr>
      <t>/4EJ</t>
    </r>
  </si>
  <si>
    <r>
      <t>-qL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/2EJ×z</t>
    </r>
  </si>
  <si>
    <r>
      <t>+qL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/4EJ</t>
    </r>
  </si>
  <si>
    <r>
      <t>-qz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/2</t>
    </r>
  </si>
  <si>
    <t>+qLz</t>
  </si>
  <si>
    <r>
      <t>-2qL</t>
    </r>
    <r>
      <rPr>
        <b/>
        <vertAlign val="super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/4</t>
    </r>
  </si>
  <si>
    <t>+(</t>
  </si>
  <si>
    <t>+qz</t>
  </si>
  <si>
    <t>-qL</t>
  </si>
  <si>
    <t>KÉTTÁMASZÚ TARTÓ</t>
  </si>
  <si>
    <t>M(0)=</t>
  </si>
  <si>
    <r>
      <t>a</t>
    </r>
    <r>
      <rPr>
        <b/>
        <vertAlign val="subscript"/>
        <sz val="10"/>
        <color indexed="10"/>
        <rFont val="Times New Roman CE"/>
        <family val="1"/>
      </rPr>
      <t>2</t>
    </r>
  </si>
  <si>
    <t>2L</t>
  </si>
  <si>
    <r>
      <t>a</t>
    </r>
    <r>
      <rPr>
        <b/>
        <vertAlign val="subscript"/>
        <sz val="10"/>
        <color indexed="10"/>
        <rFont val="Times New Roman CE"/>
        <family val="1"/>
      </rPr>
      <t>3</t>
    </r>
  </si>
  <si>
    <r>
      <t>a</t>
    </r>
    <r>
      <rPr>
        <b/>
        <vertAlign val="subscript"/>
        <sz val="10"/>
        <color indexed="10"/>
        <rFont val="Times New Roman CE"/>
        <family val="1"/>
      </rPr>
      <t>4</t>
    </r>
  </si>
  <si>
    <t>= -</t>
  </si>
  <si>
    <r>
      <t>L</t>
    </r>
    <r>
      <rPr>
        <vertAlign val="superscript"/>
        <sz val="10"/>
        <rFont val="Times New Roman CE"/>
        <family val="1"/>
      </rPr>
      <t>3</t>
    </r>
  </si>
  <si>
    <r>
      <t>a</t>
    </r>
    <r>
      <rPr>
        <b/>
        <vertAlign val="subscript"/>
        <sz val="10"/>
        <color indexed="10"/>
        <rFont val="Times New Roman CE"/>
        <family val="1"/>
      </rPr>
      <t>1</t>
    </r>
  </si>
  <si>
    <t>y(L)=</t>
  </si>
  <si>
    <r>
      <t>L</t>
    </r>
    <r>
      <rPr>
        <vertAlign val="superscript"/>
        <sz val="10"/>
        <rFont val="Times New Roman CE"/>
        <family val="1"/>
      </rPr>
      <t>4</t>
    </r>
  </si>
  <si>
    <r>
      <t>a</t>
    </r>
    <r>
      <rPr>
        <b/>
        <vertAlign val="subscript"/>
        <sz val="10"/>
        <color indexed="10"/>
        <rFont val="Times New Roman CE"/>
        <family val="1"/>
      </rPr>
      <t>0</t>
    </r>
  </si>
  <si>
    <t>(-2L×</t>
  </si>
  <si>
    <t>)×</t>
  </si>
  <si>
    <t>=-qL/12EJ</t>
  </si>
  <si>
    <t>-qL/12EJ</t>
  </si>
  <si>
    <r>
      <t>+qL/4EJ×z</t>
    </r>
    <r>
      <rPr>
        <b/>
        <vertAlign val="superscript"/>
        <sz val="10"/>
        <rFont val="Times New Roman CE"/>
        <family val="1"/>
      </rPr>
      <t>2</t>
    </r>
  </si>
  <si>
    <t>+qLz/2</t>
  </si>
  <si>
    <t>-qL/2</t>
  </si>
  <si>
    <r>
      <t>q/24EJ×L</t>
    </r>
    <r>
      <rPr>
        <b/>
        <vertAlign val="superscript"/>
        <sz val="10"/>
        <color indexed="10"/>
        <rFont val="Times New Roman CE"/>
        <family val="1"/>
      </rPr>
      <t>3</t>
    </r>
  </si>
  <si>
    <r>
      <t>q/24EJ×L</t>
    </r>
    <r>
      <rPr>
        <b/>
        <vertAlign val="superscript"/>
        <sz val="10"/>
        <rFont val="Times New Roman CE"/>
        <family val="1"/>
      </rPr>
      <t>3</t>
    </r>
    <r>
      <rPr>
        <b/>
        <sz val="10"/>
        <rFont val="Times New Roman CE"/>
        <family val="1"/>
      </rPr>
      <t>×</t>
    </r>
  </si>
  <si>
    <r>
      <t>q/24EJ×L</t>
    </r>
    <r>
      <rPr>
        <b/>
        <vertAlign val="superscript"/>
        <sz val="10"/>
        <rFont val="Times New Roman CE"/>
        <family val="1"/>
      </rPr>
      <t>3</t>
    </r>
  </si>
  <si>
    <r>
      <t>q/24EJ×L</t>
    </r>
    <r>
      <rPr>
        <vertAlign val="superscript"/>
        <sz val="10"/>
        <rFont val="Times New Roman CE"/>
        <family val="1"/>
      </rPr>
      <t>3</t>
    </r>
  </si>
  <si>
    <t>-</t>
  </si>
  <si>
    <t>B-ben BEFOGOTT, A-ban MEGTÁMASZTOTT TARTÓ</t>
  </si>
  <si>
    <t>+2×</t>
  </si>
  <si>
    <r>
      <t>×0</t>
    </r>
    <r>
      <rPr>
        <vertAlign val="superscript"/>
        <sz val="10"/>
        <rFont val="Times New Roman CE"/>
        <family val="1"/>
      </rPr>
      <t>1</t>
    </r>
  </si>
  <si>
    <t>'=</t>
  </si>
  <si>
    <t>1×</t>
  </si>
  <si>
    <t>+0</t>
  </si>
  <si>
    <r>
      <t>q/24EJ×L</t>
    </r>
    <r>
      <rPr>
        <b/>
        <vertAlign val="superscript"/>
        <sz val="10"/>
        <color indexed="10"/>
        <rFont val="Times New Roman CE"/>
        <family val="1"/>
      </rPr>
      <t>2</t>
    </r>
  </si>
  <si>
    <r>
      <t>)/L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=</t>
    </r>
  </si>
  <si>
    <t>(-</t>
  </si>
  <si>
    <r>
      <t>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/2</t>
    </r>
  </si>
  <si>
    <r>
      <t>q/24EJ×L</t>
    </r>
    <r>
      <rPr>
        <b/>
        <vertAlign val="superscript"/>
        <sz val="10"/>
        <color indexed="10"/>
        <rFont val="Times New Roman CE"/>
        <family val="1"/>
      </rPr>
      <t>4</t>
    </r>
  </si>
  <si>
    <r>
      <t>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/12</t>
    </r>
  </si>
  <si>
    <t>6L</t>
  </si>
  <si>
    <t>5/12×</t>
  </si>
  <si>
    <r>
      <t>qL</t>
    </r>
    <r>
      <rPr>
        <vertAlign val="superscript"/>
        <sz val="10"/>
        <rFont val="Times New Roman CE"/>
        <family val="1"/>
      </rPr>
      <t>2</t>
    </r>
  </si>
  <si>
    <t>4L</t>
  </si>
  <si>
    <t>×(</t>
  </si>
  <si>
    <t>-5/48qL/EJ</t>
  </si>
  <si>
    <t>-5/8qL</t>
  </si>
  <si>
    <r>
      <t>5/48qL</t>
    </r>
    <r>
      <rPr>
        <b/>
        <vertAlign val="superscript"/>
        <sz val="10"/>
        <color indexed="10"/>
        <rFont val="Times New Roman CE"/>
        <family val="1"/>
      </rPr>
      <t>2</t>
    </r>
    <r>
      <rPr>
        <b/>
        <sz val="10"/>
        <color indexed="10"/>
        <rFont val="Times New Roman CE"/>
        <family val="1"/>
      </rPr>
      <t>/EJ</t>
    </r>
  </si>
  <si>
    <r>
      <t>3/48qL</t>
    </r>
    <r>
      <rPr>
        <b/>
        <vertAlign val="superscript"/>
        <sz val="10"/>
        <color indexed="10"/>
        <rFont val="Times New Roman CE"/>
        <family val="1"/>
      </rPr>
      <t>2</t>
    </r>
    <r>
      <rPr>
        <b/>
        <sz val="10"/>
        <color indexed="10"/>
        <rFont val="Times New Roman CE"/>
        <family val="1"/>
      </rPr>
      <t>/EJ</t>
    </r>
  </si>
  <si>
    <r>
      <t>3/48qL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/EJ</t>
    </r>
  </si>
  <si>
    <t>-5/8qLz+</t>
  </si>
  <si>
    <t>É</t>
  </si>
  <si>
    <t>Á</t>
  </si>
  <si>
    <t>3×</t>
  </si>
  <si>
    <t>4×</t>
  </si>
  <si>
    <t>+q/24EJ×</t>
  </si>
  <si>
    <t>-5/48qL/EJ×</t>
  </si>
  <si>
    <t>×z</t>
  </si>
  <si>
    <r>
      <t>-q/6EJ×z</t>
    </r>
    <r>
      <rPr>
        <vertAlign val="superscript"/>
        <sz val="10"/>
        <rFont val="Times New Roman CE"/>
        <family val="1"/>
      </rPr>
      <t>3</t>
    </r>
  </si>
  <si>
    <r>
      <t>+5/16qL/EJ×z</t>
    </r>
    <r>
      <rPr>
        <vertAlign val="superscript"/>
        <sz val="10"/>
        <rFont val="Times New Roman CE"/>
        <family val="1"/>
      </rPr>
      <t>2</t>
    </r>
  </si>
  <si>
    <r>
      <t>-qz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/2</t>
    </r>
  </si>
  <si>
    <r>
      <t>1/8qL</t>
    </r>
    <r>
      <rPr>
        <vertAlign val="superscript"/>
        <sz val="10"/>
        <rFont val="Times New Roman CE"/>
        <family val="1"/>
      </rPr>
      <t>2</t>
    </r>
  </si>
  <si>
    <r>
      <t>2/16qL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/EJ×</t>
    </r>
  </si>
  <si>
    <r>
      <t>f</t>
    </r>
    <r>
      <rPr>
        <sz val="10"/>
        <rFont val="Times New Roman CE"/>
        <family val="0"/>
      </rPr>
      <t>(L)=</t>
    </r>
  </si>
  <si>
    <r>
      <t>×L</t>
    </r>
    <r>
      <rPr>
        <vertAlign val="superscript"/>
        <sz val="10"/>
        <rFont val="Times New Roman CE"/>
        <family val="1"/>
      </rPr>
      <t>1</t>
    </r>
  </si>
  <si>
    <t>+2×(</t>
  </si>
  <si>
    <r>
      <t>-q/24EJ×L</t>
    </r>
    <r>
      <rPr>
        <b/>
        <vertAlign val="superscript"/>
        <sz val="10"/>
        <color indexed="10"/>
        <rFont val="Times New Roman CE"/>
        <family val="1"/>
      </rPr>
      <t>2</t>
    </r>
  </si>
  <si>
    <t>L)</t>
  </si>
  <si>
    <r>
      <t>-q/6EJ×L</t>
    </r>
    <r>
      <rPr>
        <vertAlign val="superscript"/>
        <sz val="10"/>
        <rFont val="Times New Roman CE"/>
        <family val="1"/>
      </rPr>
      <t>3</t>
    </r>
  </si>
  <si>
    <r>
      <t>q/24EJ×L</t>
    </r>
    <r>
      <rPr>
        <vertAlign val="superscript"/>
        <sz val="10"/>
        <rFont val="Times New Roman CE"/>
        <family val="1"/>
      </rPr>
      <t>2</t>
    </r>
  </si>
  <si>
    <r>
      <t>+q/12EJ×L</t>
    </r>
    <r>
      <rPr>
        <vertAlign val="superscript"/>
        <sz val="10"/>
        <rFont val="Times New Roman CE"/>
        <family val="1"/>
      </rPr>
      <t>3</t>
    </r>
  </si>
  <si>
    <r>
      <t>-a</t>
    </r>
    <r>
      <rPr>
        <b/>
        <vertAlign val="subscript"/>
        <sz val="10"/>
        <color indexed="10"/>
        <rFont val="Times New Roman CE"/>
        <family val="1"/>
      </rPr>
      <t>3</t>
    </r>
    <r>
      <rPr>
        <b/>
        <sz val="10"/>
        <color indexed="10"/>
        <rFont val="Times New Roman CE"/>
        <family val="1"/>
      </rPr>
      <t>×L</t>
    </r>
    <r>
      <rPr>
        <b/>
        <vertAlign val="superscript"/>
        <sz val="10"/>
        <color indexed="10"/>
        <rFont val="Times New Roman CE"/>
        <family val="1"/>
      </rPr>
      <t>2</t>
    </r>
  </si>
  <si>
    <t>-1/12qL/EJ</t>
  </si>
  <si>
    <r>
      <t>1/12qL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/EJ</t>
    </r>
  </si>
  <si>
    <r>
      <t>1/12qL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/EJ×</t>
    </r>
  </si>
  <si>
    <t>1/12qL/EJ</t>
  </si>
  <si>
    <t>1/12qL/EJ×</t>
  </si>
  <si>
    <r>
      <t>1/12qL</t>
    </r>
    <r>
      <rPr>
        <vertAlign val="superscript"/>
        <sz val="10"/>
        <rFont val="Times New Roman CE"/>
        <family val="1"/>
      </rPr>
      <t>2</t>
    </r>
  </si>
  <si>
    <t>-1/2qL</t>
  </si>
  <si>
    <t>+1/2qLz-</t>
  </si>
  <si>
    <r>
      <t>+1/4qL/EJ×z</t>
    </r>
    <r>
      <rPr>
        <vertAlign val="superscript"/>
        <sz val="10"/>
        <rFont val="Times New Roman CE"/>
        <family val="1"/>
      </rPr>
      <t>2</t>
    </r>
  </si>
  <si>
    <r>
      <t>+1/24qL</t>
    </r>
    <r>
      <rPr>
        <b/>
        <vertAlign val="superscript"/>
        <sz val="10"/>
        <color indexed="10"/>
        <rFont val="Times New Roman CE"/>
        <family val="1"/>
      </rPr>
      <t>2</t>
    </r>
    <r>
      <rPr>
        <b/>
        <sz val="10"/>
        <color indexed="10"/>
        <rFont val="Times New Roman CE"/>
        <family val="1"/>
      </rPr>
      <t>/EJ</t>
    </r>
  </si>
  <si>
    <r>
      <t>+1/24qL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/EJ</t>
    </r>
  </si>
  <si>
    <r>
      <t>1/24qL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/EJ</t>
    </r>
  </si>
  <si>
    <r>
      <t>+qL</t>
    </r>
    <r>
      <rPr>
        <b/>
        <vertAlign val="superscript"/>
        <sz val="10"/>
        <color indexed="10"/>
        <rFont val="Times New Roman CE"/>
        <family val="1"/>
      </rPr>
      <t>2</t>
    </r>
    <r>
      <rPr>
        <b/>
        <sz val="10"/>
        <color indexed="10"/>
        <rFont val="Times New Roman CE"/>
        <family val="1"/>
      </rPr>
      <t>/4EJ</t>
    </r>
  </si>
  <si>
    <t>EGYENESTENGELYŰ TARTÓ IGÉNYBEVÉTELI ÉS DEFORMÁCIÓS FÜGGVÉNYEI A DIFFERENCIÁLIS ÖSSZEFÜGGÉS FELHASZNÁLÁSÁVAL</t>
  </si>
  <si>
    <r>
      <t>e</t>
    </r>
    <r>
      <rPr>
        <vertAlign val="subscript"/>
        <sz val="10"/>
        <rFont val="Times New Roman CE"/>
        <family val="1"/>
      </rPr>
      <t>y</t>
    </r>
    <r>
      <rPr>
        <sz val="10"/>
        <rFont val="Times New Roman CE"/>
        <family val="0"/>
      </rPr>
      <t>(z)=</t>
    </r>
  </si>
  <si>
    <t>d[</t>
  </si>
  <si>
    <r>
      <t>e</t>
    </r>
    <r>
      <rPr>
        <vertAlign val="subscript"/>
        <sz val="10"/>
        <rFont val="Times New Roman CE"/>
        <family val="1"/>
      </rPr>
      <t>y</t>
    </r>
    <r>
      <rPr>
        <sz val="10"/>
        <rFont val="Times New Roman CE"/>
        <family val="0"/>
      </rPr>
      <t>(z)]</t>
    </r>
  </si>
  <si>
    <t>/dz</t>
  </si>
  <si>
    <t>-d[</t>
  </si>
  <si>
    <r>
      <t>f</t>
    </r>
    <r>
      <rPr>
        <sz val="10"/>
        <rFont val="Times New Roman CE"/>
        <family val="0"/>
      </rPr>
      <t>(z)]</t>
    </r>
  </si>
  <si>
    <t>M(z)]</t>
  </si>
  <si>
    <t>T(z)]</t>
  </si>
  <si>
    <r>
      <t>e</t>
    </r>
    <r>
      <rPr>
        <vertAlign val="subscript"/>
        <sz val="20"/>
        <rFont val="Times New Roman CE"/>
        <family val="1"/>
      </rPr>
      <t>y</t>
    </r>
    <r>
      <rPr>
        <sz val="20"/>
        <rFont val="Times New Roman CE"/>
        <family val="1"/>
      </rPr>
      <t>(z)''''</t>
    </r>
  </si>
  <si>
    <t>×EJ</t>
  </si>
  <si>
    <t xml:space="preserve">A differenciálegyenlet integrálása során négy integrálási állandót kell felvennünk, ezek konkrét értékeit a megtámasztási pontok sajátosságai (peremfeltételek) alapján lehet meghatározni </t>
  </si>
  <si>
    <t>A teher-nyíróerő-nyomaték-elfordulás-eltolódásfüggvény matematikailag szigorúan összefügg. Ennek alapján felírható a tartóra a következő  differenciálegyenlet:</t>
  </si>
  <si>
    <t>MINDKÉT VÉGÉN BEFOGOTT TARTÓ</t>
  </si>
  <si>
    <t>A TÉNYLEGES MEGTÁMASZTÁSOK FIGYELEMBEVÉTELÉVEL MEGHATÁROZOTT FÜGGVÉNYEK PARAMÉTERES ALAKJA</t>
  </si>
  <si>
    <t>A FÜGGVÉNYEK ELLENŐRZÉSE NUMERIKUSAN ÉS GRAFIKUSAN</t>
  </si>
  <si>
    <r>
      <t>e</t>
    </r>
    <r>
      <rPr>
        <vertAlign val="subscript"/>
        <sz val="20"/>
        <rFont val="Times New Roman CE"/>
        <family val="0"/>
      </rPr>
      <t>y</t>
    </r>
    <r>
      <rPr>
        <sz val="20"/>
        <rFont val="Times New Roman CE"/>
        <family val="0"/>
      </rPr>
      <t>(z)=</t>
    </r>
  </si>
  <si>
    <r>
      <t>S</t>
    </r>
    <r>
      <rPr>
        <sz val="20"/>
        <rFont val="Times New Roman CE"/>
        <family val="0"/>
      </rPr>
      <t xml:space="preserve"> k</t>
    </r>
    <r>
      <rPr>
        <vertAlign val="subscript"/>
        <sz val="20"/>
        <rFont val="Times New Roman CE"/>
        <family val="0"/>
      </rPr>
      <t>n</t>
    </r>
    <r>
      <rPr>
        <sz val="20"/>
        <rFont val="Times New Roman CE"/>
        <family val="0"/>
      </rPr>
      <t>× sin( n×</t>
    </r>
    <r>
      <rPr>
        <sz val="20"/>
        <rFont val="Symbol"/>
        <family val="1"/>
      </rPr>
      <t>p</t>
    </r>
    <r>
      <rPr>
        <sz val="20"/>
        <rFont val="Times New Roman CE"/>
        <family val="0"/>
      </rPr>
      <t>/L×z)</t>
    </r>
  </si>
  <si>
    <t>A TEHERFÜGGVÉNY FOURIER SORFEJTÉSÉNEK BEMUTATÁSA</t>
  </si>
  <si>
    <r>
      <t>kNm</t>
    </r>
    <r>
      <rPr>
        <vertAlign val="superscript"/>
        <sz val="10"/>
        <rFont val="Times New Roman CE"/>
        <family val="0"/>
      </rPr>
      <t>2</t>
    </r>
  </si>
  <si>
    <t>EGYENLETES:</t>
  </si>
  <si>
    <t>KONCENTRÁLT:</t>
  </si>
  <si>
    <t>C: ágyazási tényező</t>
  </si>
  <si>
    <t>EJ: a sávalap hajlítómerevsége</t>
  </si>
  <si>
    <t>B: a sávalap szélessége</t>
  </si>
  <si>
    <t>A differenciálegyenletet kielégítő általános megoldásfüggvény:</t>
  </si>
  <si>
    <r>
      <t>C</t>
    </r>
    <r>
      <rPr>
        <b/>
        <vertAlign val="subscript"/>
        <sz val="10"/>
        <rFont val="Times New Roman CE"/>
        <family val="0"/>
      </rPr>
      <t>1</t>
    </r>
    <r>
      <rPr>
        <b/>
        <sz val="10"/>
        <rFont val="Times New Roman CE"/>
        <family val="0"/>
      </rPr>
      <t>×cos(x)×ch(x)+</t>
    </r>
  </si>
  <si>
    <r>
      <t>C</t>
    </r>
    <r>
      <rPr>
        <b/>
        <vertAlign val="subscript"/>
        <sz val="10"/>
        <rFont val="Times New Roman CE"/>
        <family val="0"/>
      </rPr>
      <t>2</t>
    </r>
    <r>
      <rPr>
        <b/>
        <sz val="10"/>
        <rFont val="Times New Roman CE"/>
        <family val="0"/>
      </rPr>
      <t>×sin(x)×sh(x)+</t>
    </r>
  </si>
  <si>
    <r>
      <t>C</t>
    </r>
    <r>
      <rPr>
        <b/>
        <vertAlign val="subscript"/>
        <sz val="10"/>
        <rFont val="Times New Roman CE"/>
        <family val="0"/>
      </rPr>
      <t>3</t>
    </r>
    <r>
      <rPr>
        <b/>
        <sz val="10"/>
        <rFont val="Times New Roman CE"/>
        <family val="0"/>
      </rPr>
      <t>×cos(x)×sh(x)+</t>
    </r>
  </si>
  <si>
    <r>
      <t>C</t>
    </r>
    <r>
      <rPr>
        <b/>
        <vertAlign val="subscript"/>
        <sz val="10"/>
        <rFont val="Times New Roman CE"/>
        <family val="0"/>
      </rPr>
      <t>4</t>
    </r>
    <r>
      <rPr>
        <b/>
        <sz val="10"/>
        <rFont val="Times New Roman CE"/>
        <family val="0"/>
      </rPr>
      <t>×sin(x)×ch(x)</t>
    </r>
  </si>
  <si>
    <r>
      <t>e</t>
    </r>
    <r>
      <rPr>
        <b/>
        <vertAlign val="subscript"/>
        <sz val="10"/>
        <rFont val="Times New Roman CE"/>
        <family val="0"/>
      </rPr>
      <t>y</t>
    </r>
    <r>
      <rPr>
        <b/>
        <sz val="10"/>
        <rFont val="Times New Roman CE"/>
        <family val="0"/>
      </rPr>
      <t>(z)=</t>
    </r>
  </si>
  <si>
    <t xml:space="preserve">Végtelen hosszú sáv (gerenda) esetén EGY koncentrált erőre a következő kifejezések használhatók: </t>
  </si>
  <si>
    <t xml:space="preserve">(A tényleges megoldás a fenti függvény C állandóinak a peremfeltételeket kielégítő értékeinek </t>
  </si>
  <si>
    <t>meghatározásával nyerhető.)</t>
  </si>
  <si>
    <t>ahol</t>
  </si>
  <si>
    <r>
      <t>e</t>
    </r>
    <r>
      <rPr>
        <b/>
        <vertAlign val="subscript"/>
        <sz val="14"/>
        <rFont val="Times New Roman CE"/>
        <family val="0"/>
      </rPr>
      <t>y</t>
    </r>
    <r>
      <rPr>
        <b/>
        <sz val="14"/>
        <rFont val="Times New Roman CE"/>
        <family val="0"/>
      </rPr>
      <t>(z)=</t>
    </r>
  </si>
  <si>
    <r>
      <t>P/(2LCB)</t>
    </r>
    <r>
      <rPr>
        <b/>
        <sz val="14"/>
        <rFont val="Symbol"/>
        <family val="1"/>
      </rPr>
      <t>h</t>
    </r>
  </si>
  <si>
    <r>
      <t>h</t>
    </r>
    <r>
      <rPr>
        <b/>
        <sz val="14"/>
        <rFont val="Times New Roman CE"/>
        <family val="0"/>
      </rPr>
      <t>=</t>
    </r>
  </si>
  <si>
    <r>
      <t xml:space="preserve">e </t>
    </r>
    <r>
      <rPr>
        <b/>
        <vertAlign val="superscript"/>
        <sz val="14"/>
        <rFont val="Times New Roman CE"/>
        <family val="0"/>
      </rPr>
      <t>-</t>
    </r>
    <r>
      <rPr>
        <b/>
        <vertAlign val="superscript"/>
        <sz val="14"/>
        <rFont val="Symbol"/>
        <family val="1"/>
      </rPr>
      <t>x</t>
    </r>
    <r>
      <rPr>
        <b/>
        <vertAlign val="superscript"/>
        <sz val="14"/>
        <rFont val="Times New Roman CE"/>
        <family val="0"/>
      </rPr>
      <t xml:space="preserve">  </t>
    </r>
    <r>
      <rPr>
        <b/>
        <sz val="14"/>
        <rFont val="Times New Roman CE"/>
        <family val="0"/>
      </rPr>
      <t>×</t>
    </r>
  </si>
  <si>
    <r>
      <t>(cos</t>
    </r>
    <r>
      <rPr>
        <b/>
        <sz val="14"/>
        <rFont val="Symbol"/>
        <family val="1"/>
      </rPr>
      <t>x</t>
    </r>
    <r>
      <rPr>
        <b/>
        <sz val="14"/>
        <rFont val="Times New Roman CE"/>
        <family val="0"/>
      </rPr>
      <t>+sin</t>
    </r>
    <r>
      <rPr>
        <b/>
        <sz val="14"/>
        <rFont val="Symbol"/>
        <family val="1"/>
      </rPr>
      <t>x</t>
    </r>
    <r>
      <rPr>
        <b/>
        <sz val="14"/>
        <rFont val="Times New Roman CE"/>
        <family val="0"/>
      </rPr>
      <t>)</t>
    </r>
  </si>
  <si>
    <r>
      <t>PL/4×</t>
    </r>
    <r>
      <rPr>
        <b/>
        <sz val="14"/>
        <rFont val="Symbol"/>
        <family val="1"/>
      </rPr>
      <t>m</t>
    </r>
  </si>
  <si>
    <r>
      <t>m</t>
    </r>
    <r>
      <rPr>
        <b/>
        <sz val="14"/>
        <rFont val="Times New Roman CE"/>
        <family val="0"/>
      </rPr>
      <t>=</t>
    </r>
  </si>
  <si>
    <r>
      <t>(cos</t>
    </r>
    <r>
      <rPr>
        <b/>
        <sz val="14"/>
        <rFont val="Symbol"/>
        <family val="1"/>
      </rPr>
      <t>x</t>
    </r>
    <r>
      <rPr>
        <b/>
        <sz val="14"/>
        <rFont val="Times New Roman CE"/>
        <family val="0"/>
      </rPr>
      <t>-sin</t>
    </r>
    <r>
      <rPr>
        <b/>
        <sz val="14"/>
        <rFont val="Symbol"/>
        <family val="1"/>
      </rPr>
      <t>x</t>
    </r>
    <r>
      <rPr>
        <b/>
        <sz val="14"/>
        <rFont val="Times New Roman CE"/>
        <family val="0"/>
      </rPr>
      <t>)</t>
    </r>
  </si>
  <si>
    <r>
      <t>P/2×</t>
    </r>
    <r>
      <rPr>
        <b/>
        <sz val="14"/>
        <rFont val="Symbol"/>
        <family val="1"/>
      </rPr>
      <t>m</t>
    </r>
    <r>
      <rPr>
        <b/>
        <sz val="14"/>
        <rFont val="Times New Roman"/>
        <family val="1"/>
      </rPr>
      <t>'</t>
    </r>
  </si>
  <si>
    <r>
      <t>m</t>
    </r>
    <r>
      <rPr>
        <b/>
        <sz val="14"/>
        <rFont val="Times New Roman CE"/>
        <family val="0"/>
      </rPr>
      <t>'=</t>
    </r>
  </si>
  <si>
    <r>
      <t>cos</t>
    </r>
    <r>
      <rPr>
        <b/>
        <sz val="14"/>
        <rFont val="Symbol"/>
        <family val="1"/>
      </rPr>
      <t>x</t>
    </r>
  </si>
  <si>
    <t>a helyettesítő hossz</t>
  </si>
  <si>
    <t>x/L</t>
  </si>
  <si>
    <t>relatív távolság a támadásponttól</t>
  </si>
  <si>
    <t>(4EJ/CB)1/4</t>
  </si>
  <si>
    <r>
      <t>x</t>
    </r>
    <r>
      <rPr>
        <sz val="14"/>
        <rFont val="Times New Roman CE"/>
        <family val="0"/>
      </rPr>
      <t>=</t>
    </r>
  </si>
  <si>
    <t>x</t>
  </si>
  <si>
    <t>h</t>
  </si>
  <si>
    <t>P=</t>
  </si>
  <si>
    <t>B=</t>
  </si>
  <si>
    <t>C=</t>
  </si>
  <si>
    <t>m!</t>
  </si>
  <si>
    <r>
      <t>e</t>
    </r>
    <r>
      <rPr>
        <vertAlign val="subscript"/>
        <sz val="20"/>
        <rFont val="Times New Roman CE"/>
        <family val="0"/>
      </rPr>
      <t>y</t>
    </r>
    <r>
      <rPr>
        <sz val="20"/>
        <rFont val="Times New Roman CE"/>
        <family val="0"/>
      </rPr>
      <t>(z)''''=-C×B/EJ×e</t>
    </r>
    <r>
      <rPr>
        <vertAlign val="subscript"/>
        <sz val="20"/>
        <rFont val="Times New Roman CE"/>
        <family val="0"/>
      </rPr>
      <t>y</t>
    </r>
    <r>
      <rPr>
        <sz val="20"/>
        <rFont val="Times New Roman CE"/>
        <family val="0"/>
      </rPr>
      <t>(z)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</si>
</sst>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4">
    <font>
      <sz val="10"/>
      <name val="Times New Roman CE"/>
      <family val="0"/>
    </font>
    <font>
      <b/>
      <sz val="10"/>
      <name val="Times New Roman CE"/>
      <family val="1"/>
    </font>
    <font>
      <sz val="16.5"/>
      <name val="Times New Roman CE"/>
      <family val="0"/>
    </font>
    <font>
      <sz val="22.25"/>
      <name val="Times New Roman CE"/>
      <family val="0"/>
    </font>
    <font>
      <sz val="12"/>
      <name val="Times New Roman CE"/>
      <family val="1"/>
    </font>
    <font>
      <sz val="8"/>
      <name val="Times New Roman CE"/>
      <family val="1"/>
    </font>
    <font>
      <sz val="10.25"/>
      <name val="Times New Roman CE"/>
      <family val="1"/>
    </font>
    <font>
      <sz val="10"/>
      <name val="Arial"/>
      <family val="0"/>
    </font>
    <font>
      <vertAlign val="superscript"/>
      <sz val="10"/>
      <name val="Times New Roman CE"/>
      <family val="1"/>
    </font>
    <font>
      <vertAlign val="subscript"/>
      <sz val="10"/>
      <name val="Times New Roman CE"/>
      <family val="1"/>
    </font>
    <font>
      <sz val="10"/>
      <name val="Symbol"/>
      <family val="1"/>
    </font>
    <font>
      <b/>
      <sz val="10"/>
      <name val="Symbol"/>
      <family val="1"/>
    </font>
    <font>
      <b/>
      <vertAlign val="superscript"/>
      <sz val="10"/>
      <name val="Times New Roman CE"/>
      <family val="1"/>
    </font>
    <font>
      <sz val="12"/>
      <name val="Symbol"/>
      <family val="1"/>
    </font>
    <font>
      <sz val="17.5"/>
      <name val="Times New Roman CE"/>
      <family val="0"/>
    </font>
    <font>
      <sz val="23.75"/>
      <name val="Times New Roman CE"/>
      <family val="0"/>
    </font>
    <font>
      <sz val="8.5"/>
      <name val="Times New Roman CE"/>
      <family val="1"/>
    </font>
    <font>
      <sz val="11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b/>
      <vertAlign val="subscript"/>
      <sz val="10"/>
      <color indexed="10"/>
      <name val="Times New Roman CE"/>
      <family val="1"/>
    </font>
    <font>
      <b/>
      <sz val="10"/>
      <color indexed="18"/>
      <name val="Times New Roman CE"/>
      <family val="1"/>
    </font>
    <font>
      <b/>
      <vertAlign val="superscript"/>
      <sz val="10"/>
      <color indexed="10"/>
      <name val="Times New Roman CE"/>
      <family val="1"/>
    </font>
    <font>
      <sz val="32"/>
      <name val="Times New Roman CE"/>
      <family val="0"/>
    </font>
    <font>
      <sz val="11.5"/>
      <name val="Times New Roman CE"/>
      <family val="1"/>
    </font>
    <font>
      <sz val="21"/>
      <name val="Times New Roman CE"/>
      <family val="0"/>
    </font>
    <font>
      <sz val="28.5"/>
      <name val="Times New Roman CE"/>
      <family val="0"/>
    </font>
    <font>
      <sz val="20"/>
      <name val="Times New Roman CE"/>
      <family val="1"/>
    </font>
    <font>
      <vertAlign val="subscript"/>
      <sz val="20"/>
      <name val="Times New Roman CE"/>
      <family val="1"/>
    </font>
    <font>
      <sz val="9.75"/>
      <name val="Times New Roman CE"/>
      <family val="1"/>
    </font>
    <font>
      <sz val="20"/>
      <name val="Symbol"/>
      <family val="1"/>
    </font>
    <font>
      <b/>
      <sz val="16"/>
      <name val="Arial"/>
      <family val="2"/>
    </font>
    <font>
      <b/>
      <vertAlign val="subscript"/>
      <sz val="10"/>
      <name val="Times New Roman CE"/>
      <family val="0"/>
    </font>
    <font>
      <sz val="14"/>
      <name val="Times New Roman CE"/>
      <family val="0"/>
    </font>
    <font>
      <sz val="14"/>
      <name val="Symbol"/>
      <family val="1"/>
    </font>
    <font>
      <b/>
      <sz val="14"/>
      <name val="Times New Roman CE"/>
      <family val="0"/>
    </font>
    <font>
      <b/>
      <vertAlign val="subscript"/>
      <sz val="14"/>
      <name val="Times New Roman CE"/>
      <family val="0"/>
    </font>
    <font>
      <b/>
      <sz val="14"/>
      <name val="Symbol"/>
      <family val="1"/>
    </font>
    <font>
      <b/>
      <vertAlign val="superscript"/>
      <sz val="14"/>
      <name val="Times New Roman CE"/>
      <family val="0"/>
    </font>
    <font>
      <b/>
      <vertAlign val="superscript"/>
      <sz val="14"/>
      <name val="Symbol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0"/>
      <color indexed="9"/>
      <name val="Times New Roman CE"/>
      <family val="1"/>
    </font>
    <font>
      <b/>
      <sz val="10"/>
      <color indexed="9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 quotePrefix="1">
      <alignment horizontal="right"/>
    </xf>
    <xf numFmtId="0" fontId="0" fillId="0" borderId="7" xfId="0" applyBorder="1" applyAlignment="1" quotePrefix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11" fontId="1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21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Alignment="1" quotePrefix="1">
      <alignment/>
    </xf>
    <xf numFmtId="0" fontId="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left"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 quotePrefix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1" xfId="0" applyBorder="1" applyAlignment="1">
      <alignment/>
    </xf>
    <xf numFmtId="1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2" xfId="0" applyFont="1" applyBorder="1" applyAlignment="1" quotePrefix="1">
      <alignment horizontal="center"/>
    </xf>
    <xf numFmtId="0" fontId="27" fillId="0" borderId="7" xfId="0" applyFont="1" applyBorder="1" applyAlignment="1" quotePrefix="1">
      <alignment horizontal="center"/>
    </xf>
    <xf numFmtId="0" fontId="27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1" fontId="0" fillId="0" borderId="27" xfId="0" applyNumberFormat="1" applyBorder="1" applyAlignment="1">
      <alignment horizontal="center"/>
    </xf>
    <xf numFmtId="11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42" fillId="0" borderId="0" xfId="0" applyFont="1" applyAlignment="1">
      <alignment/>
    </xf>
    <xf numFmtId="11" fontId="42" fillId="0" borderId="0" xfId="0" applyNumberFormat="1" applyFont="1" applyAlignment="1">
      <alignment/>
    </xf>
    <xf numFmtId="0" fontId="43" fillId="0" borderId="27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99175"/>
          <c:h val="0.8665"/>
        </c:manualLayout>
      </c:layout>
      <c:scatterChart>
        <c:scatterStyle val="line"/>
        <c:varyColors val="0"/>
        <c:ser>
          <c:idx val="0"/>
          <c:order val="0"/>
          <c:tx>
            <c:strRef>
              <c:f>Munka1!$B$9</c:f>
              <c:strCache>
                <c:ptCount val="1"/>
                <c:pt idx="0">
                  <c:v>ey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Munka1!$B$10:$B$110</c:f>
              <c:numCache>
                <c:ptCount val="101"/>
                <c:pt idx="0">
                  <c:v>0</c:v>
                </c:pt>
                <c:pt idx="1">
                  <c:v>-0.03141075907812829</c:v>
                </c:pt>
                <c:pt idx="2">
                  <c:v>-0.06279051952931337</c:v>
                </c:pt>
                <c:pt idx="3">
                  <c:v>-0.09410831331851431</c:v>
                </c:pt>
                <c:pt idx="4">
                  <c:v>-0.12533323356430426</c:v>
                </c:pt>
                <c:pt idx="5">
                  <c:v>-0.15643446504023087</c:v>
                </c:pt>
                <c:pt idx="6">
                  <c:v>-0.1873813145857246</c:v>
                </c:pt>
                <c:pt idx="7">
                  <c:v>-0.21814324139654256</c:v>
                </c:pt>
                <c:pt idx="8">
                  <c:v>-0.2486898871648548</c:v>
                </c:pt>
                <c:pt idx="9">
                  <c:v>-0.2789911060392293</c:v>
                </c:pt>
                <c:pt idx="10">
                  <c:v>-0.3090169943749474</c:v>
                </c:pt>
                <c:pt idx="11">
                  <c:v>-0.33873792024529137</c:v>
                </c:pt>
                <c:pt idx="12">
                  <c:v>-0.3681245526846779</c:v>
                </c:pt>
                <c:pt idx="13">
                  <c:v>-0.3971478906347806</c:v>
                </c:pt>
                <c:pt idx="14">
                  <c:v>-0.4257792915650727</c:v>
                </c:pt>
                <c:pt idx="15">
                  <c:v>-0.45399049973954675</c:v>
                </c:pt>
                <c:pt idx="16">
                  <c:v>-0.4817536741017153</c:v>
                </c:pt>
                <c:pt idx="17">
                  <c:v>-0.5090414157503713</c:v>
                </c:pt>
                <c:pt idx="18">
                  <c:v>-0.5358267949789967</c:v>
                </c:pt>
                <c:pt idx="19">
                  <c:v>-0.5620833778521306</c:v>
                </c:pt>
                <c:pt idx="20">
                  <c:v>-0.5877852522924731</c:v>
                </c:pt>
                <c:pt idx="21">
                  <c:v>-0.6129070536529764</c:v>
                </c:pt>
                <c:pt idx="22">
                  <c:v>-0.6374239897486896</c:v>
                </c:pt>
                <c:pt idx="23">
                  <c:v>-0.6613118653236518</c:v>
                </c:pt>
                <c:pt idx="24">
                  <c:v>-0.6845471059286886</c:v>
                </c:pt>
                <c:pt idx="25">
                  <c:v>-0.7071067811865475</c:v>
                </c:pt>
                <c:pt idx="26">
                  <c:v>-0.7289686274214116</c:v>
                </c:pt>
                <c:pt idx="27">
                  <c:v>-0.7501110696304596</c:v>
                </c:pt>
                <c:pt idx="28">
                  <c:v>-0.7705132427757893</c:v>
                </c:pt>
                <c:pt idx="29">
                  <c:v>-0.7901550123756903</c:v>
                </c:pt>
                <c:pt idx="30">
                  <c:v>-0.8090169943749475</c:v>
                </c:pt>
                <c:pt idx="31">
                  <c:v>-0.8270805742745618</c:v>
                </c:pt>
                <c:pt idx="32">
                  <c:v>-0.8443279255020151</c:v>
                </c:pt>
                <c:pt idx="33">
                  <c:v>-0.8607420270039436</c:v>
                </c:pt>
                <c:pt idx="34">
                  <c:v>-0.8763066800438637</c:v>
                </c:pt>
                <c:pt idx="35">
                  <c:v>-0.8910065241883678</c:v>
                </c:pt>
                <c:pt idx="36">
                  <c:v>-0.9048270524660196</c:v>
                </c:pt>
                <c:pt idx="37">
                  <c:v>-0.9177546256839811</c:v>
                </c:pt>
                <c:pt idx="38">
                  <c:v>-0.9297764858882513</c:v>
                </c:pt>
                <c:pt idx="39">
                  <c:v>-0.9408807689542255</c:v>
                </c:pt>
                <c:pt idx="40">
                  <c:v>-0.9510565162951535</c:v>
                </c:pt>
                <c:pt idx="41">
                  <c:v>-0.960293685676943</c:v>
                </c:pt>
                <c:pt idx="42">
                  <c:v>-0.9685831611286311</c:v>
                </c:pt>
                <c:pt idx="43">
                  <c:v>-0.9759167619387473</c:v>
                </c:pt>
                <c:pt idx="44">
                  <c:v>-0.9822872507286886</c:v>
                </c:pt>
                <c:pt idx="45">
                  <c:v>-0.9876883405951378</c:v>
                </c:pt>
                <c:pt idx="46">
                  <c:v>-0.9921147013144779</c:v>
                </c:pt>
                <c:pt idx="47">
                  <c:v>-0.99556196460308</c:v>
                </c:pt>
                <c:pt idx="48">
                  <c:v>-0.9980267284282716</c:v>
                </c:pt>
                <c:pt idx="49">
                  <c:v>-0.9995065603657316</c:v>
                </c:pt>
                <c:pt idx="50">
                  <c:v>-1</c:v>
                </c:pt>
                <c:pt idx="51">
                  <c:v>-0.9995065603657316</c:v>
                </c:pt>
                <c:pt idx="52">
                  <c:v>-0.9980267284282716</c:v>
                </c:pt>
                <c:pt idx="53">
                  <c:v>-0.99556196460308</c:v>
                </c:pt>
                <c:pt idx="54">
                  <c:v>-0.9921147013144778</c:v>
                </c:pt>
                <c:pt idx="55">
                  <c:v>-0.9876883405951377</c:v>
                </c:pt>
                <c:pt idx="56">
                  <c:v>-0.9822872507286886</c:v>
                </c:pt>
                <c:pt idx="57">
                  <c:v>-0.9759167619387474</c:v>
                </c:pt>
                <c:pt idx="58">
                  <c:v>-0.9685831611286312</c:v>
                </c:pt>
                <c:pt idx="59">
                  <c:v>-0.9602936856769431</c:v>
                </c:pt>
                <c:pt idx="60">
                  <c:v>-0.9510565162951536</c:v>
                </c:pt>
                <c:pt idx="61">
                  <c:v>-0.9408807689542255</c:v>
                </c:pt>
                <c:pt idx="62">
                  <c:v>-0.9297764858882513</c:v>
                </c:pt>
                <c:pt idx="63">
                  <c:v>-0.9177546256839813</c:v>
                </c:pt>
                <c:pt idx="64">
                  <c:v>-0.9048270524660195</c:v>
                </c:pt>
                <c:pt idx="65">
                  <c:v>-0.8910065241883679</c:v>
                </c:pt>
                <c:pt idx="66">
                  <c:v>-0.8763066800438635</c:v>
                </c:pt>
                <c:pt idx="67">
                  <c:v>-0.8607420270039436</c:v>
                </c:pt>
                <c:pt idx="68">
                  <c:v>-0.844327925502015</c:v>
                </c:pt>
                <c:pt idx="69">
                  <c:v>-0.827080574274562</c:v>
                </c:pt>
                <c:pt idx="70">
                  <c:v>-0.8090169943749475</c:v>
                </c:pt>
                <c:pt idx="71">
                  <c:v>-0.7901550123756905</c:v>
                </c:pt>
                <c:pt idx="72">
                  <c:v>-0.7705132427757893</c:v>
                </c:pt>
                <c:pt idx="73">
                  <c:v>-0.7501110696304597</c:v>
                </c:pt>
                <c:pt idx="74">
                  <c:v>-0.7289686274214114</c:v>
                </c:pt>
                <c:pt idx="75">
                  <c:v>-0.7071067811865476</c:v>
                </c:pt>
                <c:pt idx="76">
                  <c:v>-0.6845471059286888</c:v>
                </c:pt>
                <c:pt idx="77">
                  <c:v>-0.6613118653236518</c:v>
                </c:pt>
                <c:pt idx="78">
                  <c:v>-0.6374239897486899</c:v>
                </c:pt>
                <c:pt idx="79">
                  <c:v>-0.6129070536529764</c:v>
                </c:pt>
                <c:pt idx="80">
                  <c:v>-0.5877852522924732</c:v>
                </c:pt>
                <c:pt idx="81">
                  <c:v>-0.5620833778521305</c:v>
                </c:pt>
                <c:pt idx="82">
                  <c:v>-0.535826794978997</c:v>
                </c:pt>
                <c:pt idx="83">
                  <c:v>-0.5090414157503714</c:v>
                </c:pt>
                <c:pt idx="84">
                  <c:v>-0.4817536741017156</c:v>
                </c:pt>
                <c:pt idx="85">
                  <c:v>-0.45399049973954686</c:v>
                </c:pt>
                <c:pt idx="86">
                  <c:v>-0.4257792915650729</c:v>
                </c:pt>
                <c:pt idx="87">
                  <c:v>-0.3971478906347806</c:v>
                </c:pt>
                <c:pt idx="88">
                  <c:v>-0.36812455268467814</c:v>
                </c:pt>
                <c:pt idx="89">
                  <c:v>-0.3387379202452913</c:v>
                </c:pt>
                <c:pt idx="90">
                  <c:v>-0.3090169943749475</c:v>
                </c:pt>
                <c:pt idx="91">
                  <c:v>-0.2789911060392291</c:v>
                </c:pt>
                <c:pt idx="92">
                  <c:v>-0.24868988716485482</c:v>
                </c:pt>
                <c:pt idx="93">
                  <c:v>-0.21814324139654231</c:v>
                </c:pt>
                <c:pt idx="94">
                  <c:v>-0.18738131458572502</c:v>
                </c:pt>
                <c:pt idx="95">
                  <c:v>-0.15643446504023098</c:v>
                </c:pt>
                <c:pt idx="96">
                  <c:v>-0.12533323356430454</c:v>
                </c:pt>
                <c:pt idx="97">
                  <c:v>-0.09410831331851435</c:v>
                </c:pt>
                <c:pt idx="98">
                  <c:v>-0.06279051952931358</c:v>
                </c:pt>
                <c:pt idx="99">
                  <c:v>-0.031410759078128236</c:v>
                </c:pt>
                <c:pt idx="100">
                  <c:v>-1.22514845490862E-16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Munka1!$C$9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Munka1!$C$10:$C$110</c:f>
              <c:numCache>
                <c:ptCount val="101"/>
                <c:pt idx="0">
                  <c:v>-0.5235987755982988</c:v>
                </c:pt>
                <c:pt idx="1">
                  <c:v>-0.5233404112099642</c:v>
                </c:pt>
                <c:pt idx="2">
                  <c:v>-0.5225655730194189</c:v>
                </c:pt>
                <c:pt idx="3">
                  <c:v>-0.5212750256984096</c:v>
                </c:pt>
                <c:pt idx="4">
                  <c:v>-0.5194700428613326</c:v>
                </c:pt>
                <c:pt idx="5">
                  <c:v>-0.5171524058083297</c:v>
                </c:pt>
                <c:pt idx="6">
                  <c:v>-0.5143244017673606</c:v>
                </c:pt>
                <c:pt idx="7">
                  <c:v>-0.5109888216369847</c:v>
                </c:pt>
                <c:pt idx="8">
                  <c:v>-0.507148957232081</c:v>
                </c:pt>
                <c:pt idx="9">
                  <c:v>-0.502808598035225</c:v>
                </c:pt>
                <c:pt idx="10">
                  <c:v>-0.4979720274569259</c:v>
                </c:pt>
                <c:pt idx="11">
                  <c:v>-0.49264401860841833</c:v>
                </c:pt>
                <c:pt idx="12">
                  <c:v>-0.48682982959117743</c:v>
                </c:pt>
                <c:pt idx="13">
                  <c:v>-0.48053519830780755</c:v>
                </c:pt>
                <c:pt idx="14">
                  <c:v>-0.4737663367994255</c:v>
                </c:pt>
                <c:pt idx="15">
                  <c:v>-0.4665299251151255</c:v>
                </c:pt>
                <c:pt idx="16">
                  <c:v>-0.45883310471957717</c:v>
                </c:pt>
                <c:pt idx="17">
                  <c:v>-0.4506834714452628</c:v>
                </c:pt>
                <c:pt idx="18">
                  <c:v>-0.44208906799630676</c:v>
                </c:pt>
                <c:pt idx="19">
                  <c:v>-0.43305837601129843</c:v>
                </c:pt>
                <c:pt idx="20">
                  <c:v>-0.42360030769293827</c:v>
                </c:pt>
                <c:pt idx="21">
                  <c:v>-0.41372419701277013</c:v>
                </c:pt>
                <c:pt idx="22">
                  <c:v>-0.403439790499678</c:v>
                </c:pt>
                <c:pt idx="23">
                  <c:v>-0.39275723762123893</c:v>
                </c:pt>
                <c:pt idx="24">
                  <c:v>-0.3816870807674236</c:v>
                </c:pt>
                <c:pt idx="25">
                  <c:v>-0.3702402448465305</c:v>
                </c:pt>
                <c:pt idx="26">
                  <c:v>-0.3584280265036203</c:v>
                </c:pt>
                <c:pt idx="27">
                  <c:v>-0.34626208297209116</c:v>
                </c:pt>
                <c:pt idx="28">
                  <c:v>-0.33375442056939647</c:v>
                </c:pt>
                <c:pt idx="29">
                  <c:v>-0.3209173828482594</c:v>
                </c:pt>
                <c:pt idx="30">
                  <c:v>-0.3077636384150761</c:v>
                </c:pt>
                <c:pt idx="31">
                  <c:v>-0.29430616842753154</c:v>
                </c:pt>
                <c:pt idx="32">
                  <c:v>-0.28055825378376326</c:v>
                </c:pt>
                <c:pt idx="33">
                  <c:v>-0.2665334620157189</c:v>
                </c:pt>
                <c:pt idx="34">
                  <c:v>-0.25224563389963994</c:v>
                </c:pt>
                <c:pt idx="35">
                  <c:v>-0.2377088697968865</c:v>
                </c:pt>
                <c:pt idx="36">
                  <c:v>-0.22293751573858311</c:v>
                </c:pt>
                <c:pt idx="37">
                  <c:v>-0.20794614926781818</c:v>
                </c:pt>
                <c:pt idx="38">
                  <c:v>-0.1927495650533689</c:v>
                </c:pt>
                <c:pt idx="39">
                  <c:v>-0.17736276028914882</c:v>
                </c:pt>
                <c:pt idx="40">
                  <c:v>-0.1618009198937889</c:v>
                </c:pt>
                <c:pt idx="41">
                  <c:v>-0.14607940152495572</c:v>
                </c:pt>
                <c:pt idx="42">
                  <c:v>-0.13021372042319715</c:v>
                </c:pt>
                <c:pt idx="43">
                  <c:v>-0.1142195341002739</c:v>
                </c:pt>
                <c:pt idx="44">
                  <c:v>-0.09811262688708512</c:v>
                </c:pt>
                <c:pt idx="45">
                  <c:v>-0.08190889435643979</c:v>
                </c:pt>
                <c:pt idx="46">
                  <c:v>-0.06562432763604532</c:v>
                </c:pt>
                <c:pt idx="47">
                  <c:v>-0.04927499762719527</c:v>
                </c:pt>
                <c:pt idx="48">
                  <c:v>-0.032877039144729635</c:v>
                </c:pt>
                <c:pt idx="49">
                  <c:v>-0.016446634993921176</c:v>
                </c:pt>
                <c:pt idx="50">
                  <c:v>-3.207431154581505E-17</c:v>
                </c:pt>
                <c:pt idx="51">
                  <c:v>0.016446634993921117</c:v>
                </c:pt>
                <c:pt idx="52">
                  <c:v>0.032877039144729565</c:v>
                </c:pt>
                <c:pt idx="53">
                  <c:v>0.049274997627195206</c:v>
                </c:pt>
                <c:pt idx="54">
                  <c:v>0.06562432763604538</c:v>
                </c:pt>
                <c:pt idx="55">
                  <c:v>0.08190889435643985</c:v>
                </c:pt>
                <c:pt idx="56">
                  <c:v>0.09811262688708516</c:v>
                </c:pt>
                <c:pt idx="57">
                  <c:v>0.1142195341002737</c:v>
                </c:pt>
                <c:pt idx="58">
                  <c:v>0.13021372042319698</c:v>
                </c:pt>
                <c:pt idx="59">
                  <c:v>0.14607940152495555</c:v>
                </c:pt>
                <c:pt idx="60">
                  <c:v>0.1618009198937888</c:v>
                </c:pt>
                <c:pt idx="61">
                  <c:v>0.17736276028914877</c:v>
                </c:pt>
                <c:pt idx="62">
                  <c:v>0.19274956505336882</c:v>
                </c:pt>
                <c:pt idx="63">
                  <c:v>0.20794614926781813</c:v>
                </c:pt>
                <c:pt idx="64">
                  <c:v>0.22293751573858314</c:v>
                </c:pt>
                <c:pt idx="65">
                  <c:v>0.23770886979688644</c:v>
                </c:pt>
                <c:pt idx="66">
                  <c:v>0.25224563389964005</c:v>
                </c:pt>
                <c:pt idx="67">
                  <c:v>0.266533462015719</c:v>
                </c:pt>
                <c:pt idx="68">
                  <c:v>0.2805582537837635</c:v>
                </c:pt>
                <c:pt idx="69">
                  <c:v>0.29430616842753143</c:v>
                </c:pt>
                <c:pt idx="70">
                  <c:v>0.30776363841507604</c:v>
                </c:pt>
                <c:pt idx="71">
                  <c:v>0.3209173828482592</c:v>
                </c:pt>
                <c:pt idx="72">
                  <c:v>0.3337544205693965</c:v>
                </c:pt>
                <c:pt idx="73">
                  <c:v>0.3462620829720911</c:v>
                </c:pt>
                <c:pt idx="74">
                  <c:v>0.3584280265036204</c:v>
                </c:pt>
                <c:pt idx="75">
                  <c:v>0.37024024484653045</c:v>
                </c:pt>
                <c:pt idx="76">
                  <c:v>0.38168708076742347</c:v>
                </c:pt>
                <c:pt idx="77">
                  <c:v>0.39275723762123893</c:v>
                </c:pt>
                <c:pt idx="78">
                  <c:v>0.40343979049967793</c:v>
                </c:pt>
                <c:pt idx="79">
                  <c:v>0.41372419701277013</c:v>
                </c:pt>
                <c:pt idx="80">
                  <c:v>0.4236003076929382</c:v>
                </c:pt>
                <c:pt idx="81">
                  <c:v>0.4330583760112985</c:v>
                </c:pt>
                <c:pt idx="82">
                  <c:v>0.44208906799630665</c:v>
                </c:pt>
                <c:pt idx="83">
                  <c:v>0.45068347144526266</c:v>
                </c:pt>
                <c:pt idx="84">
                  <c:v>0.45883310471957706</c:v>
                </c:pt>
                <c:pt idx="85">
                  <c:v>0.46652992511512537</c:v>
                </c:pt>
                <c:pt idx="86">
                  <c:v>0.4737663367994254</c:v>
                </c:pt>
                <c:pt idx="87">
                  <c:v>0.48053519830780755</c:v>
                </c:pt>
                <c:pt idx="88">
                  <c:v>0.4868298295911774</c:v>
                </c:pt>
                <c:pt idx="89">
                  <c:v>0.49264401860841833</c:v>
                </c:pt>
                <c:pt idx="90">
                  <c:v>0.4979720274569259</c:v>
                </c:pt>
                <c:pt idx="91">
                  <c:v>0.502808598035225</c:v>
                </c:pt>
                <c:pt idx="92">
                  <c:v>0.507148957232081</c:v>
                </c:pt>
                <c:pt idx="93">
                  <c:v>0.5109888216369847</c:v>
                </c:pt>
                <c:pt idx="94">
                  <c:v>0.5143244017673605</c:v>
                </c:pt>
                <c:pt idx="95">
                  <c:v>0.5171524058083297</c:v>
                </c:pt>
                <c:pt idx="96">
                  <c:v>0.5194700428613325</c:v>
                </c:pt>
                <c:pt idx="97">
                  <c:v>0.5212750256984096</c:v>
                </c:pt>
                <c:pt idx="98">
                  <c:v>0.5225655730194189</c:v>
                </c:pt>
                <c:pt idx="99">
                  <c:v>0.5233404112099642</c:v>
                </c:pt>
                <c:pt idx="100">
                  <c:v>0.5235987755982988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Munka1!$D$9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Munka1!$D$10:$D$110</c:f>
              <c:numCache>
                <c:ptCount val="101"/>
                <c:pt idx="0">
                  <c:v>0</c:v>
                </c:pt>
                <c:pt idx="1">
                  <c:v>172.22875891058473</c:v>
                </c:pt>
                <c:pt idx="2">
                  <c:v>344.2875488295548</c:v>
                </c:pt>
                <c:pt idx="3">
                  <c:v>516.0065685041695</c:v>
                </c:pt>
                <c:pt idx="4">
                  <c:v>687.2163519938988</c:v>
                </c:pt>
                <c:pt idx="5">
                  <c:v>857.7479359128455</c:v>
                </c:pt>
                <c:pt idx="6">
                  <c:v>1027.4330261762095</c:v>
                </c:pt>
                <c:pt idx="7">
                  <c:v>1196.1041640862304</c:v>
                </c:pt>
                <c:pt idx="8">
                  <c:v>1363.5948915937038</c:v>
                </c:pt>
                <c:pt idx="9">
                  <c:v>1529.7399155719806</c:v>
                </c:pt>
                <c:pt idx="10">
                  <c:v>1694.3752709413257</c:v>
                </c:pt>
                <c:pt idx="11">
                  <c:v>1857.3384824826578</c:v>
                </c:pt>
                <c:pt idx="12">
                  <c:v>2018.4687251809712</c:v>
                </c:pt>
                <c:pt idx="13">
                  <c:v>2177.6069829402145</c:v>
                </c:pt>
                <c:pt idx="14">
                  <c:v>2334.5962055129726</c:v>
                </c:pt>
                <c:pt idx="15">
                  <c:v>2489.2814634901047</c:v>
                </c:pt>
                <c:pt idx="16">
                  <c:v>2641.5101011973657</c:v>
                </c:pt>
                <c:pt idx="17">
                  <c:v>2791.131887348124</c:v>
                </c:pt>
                <c:pt idx="18">
                  <c:v>2937.9991633035056</c:v>
                </c:pt>
                <c:pt idx="19">
                  <c:v>3081.966988793645</c:v>
                </c:pt>
                <c:pt idx="20">
                  <c:v>3222.8932849562284</c:v>
                </c:pt>
                <c:pt idx="21">
                  <c:v>3360.6389745511815</c:v>
                </c:pt>
                <c:pt idx="22">
                  <c:v>3495.0681192131137</c:v>
                </c:pt>
                <c:pt idx="23">
                  <c:v>3626.048053606071</c:v>
                </c:pt>
                <c:pt idx="24">
                  <c:v>3753.4495163482047</c:v>
                </c:pt>
                <c:pt idx="25">
                  <c:v>3877.1467775771553</c:v>
                </c:pt>
                <c:pt idx="26">
                  <c:v>3997.01776303024</c:v>
                </c:pt>
                <c:pt idx="27">
                  <c:v>4112.944174517017</c:v>
                </c:pt>
                <c:pt idx="28">
                  <c:v>4224.811606665313</c:v>
                </c:pt>
                <c:pt idx="29">
                  <c:v>4332.509659825517</c:v>
                </c:pt>
                <c:pt idx="30">
                  <c:v>4435.932049021703</c:v>
                </c:pt>
                <c:pt idx="31">
                  <c:v>4534.976708842071</c:v>
                </c:pt>
                <c:pt idx="32">
                  <c:v>4629.545894165187</c:v>
                </c:pt>
                <c:pt idx="33">
                  <c:v>4719.54627662261</c:v>
                </c:pt>
                <c:pt idx="34">
                  <c:v>4804.889036702734</c:v>
                </c:pt>
                <c:pt idx="35">
                  <c:v>4885.489951404915</c:v>
                </c:pt>
                <c:pt idx="36">
                  <c:v>4961.26947735741</c:v>
                </c:pt>
                <c:pt idx="37">
                  <c:v>5032.152829317076</c:v>
                </c:pt>
                <c:pt idx="38">
                  <c:v>5098.070053973379</c:v>
                </c:pt>
                <c:pt idx="39">
                  <c:v>5158.956098983869</c:v>
                </c:pt>
                <c:pt idx="40">
                  <c:v>5214.750877172978</c:v>
                </c:pt>
                <c:pt idx="41">
                  <c:v>5265.399325830821</c:v>
                </c:pt>
                <c:pt idx="42">
                  <c:v>5310.851461053434</c:v>
                </c:pt>
                <c:pt idx="43">
                  <c:v>5351.062427070854</c:v>
                </c:pt>
                <c:pt idx="44">
                  <c:v>5385.99254051435</c:v>
                </c:pt>
                <c:pt idx="45">
                  <c:v>5415.607329579121</c:v>
                </c:pt>
                <c:pt idx="46">
                  <c:v>5439.877568043792</c:v>
                </c:pt>
                <c:pt idx="47">
                  <c:v>5458.779304113182</c:v>
                </c:pt>
                <c:pt idx="48">
                  <c:v>5472.293884055824</c:v>
                </c:pt>
                <c:pt idx="49">
                  <c:v>5480.4079706129505</c:v>
                </c:pt>
                <c:pt idx="50">
                  <c:v>5483.113556160754</c:v>
                </c:pt>
                <c:pt idx="51">
                  <c:v>5480.4079706129505</c:v>
                </c:pt>
                <c:pt idx="52">
                  <c:v>5472.293884055824</c:v>
                </c:pt>
                <c:pt idx="53">
                  <c:v>5458.779304113182</c:v>
                </c:pt>
                <c:pt idx="54">
                  <c:v>5439.877568043792</c:v>
                </c:pt>
                <c:pt idx="55">
                  <c:v>5415.607329579119</c:v>
                </c:pt>
                <c:pt idx="56">
                  <c:v>5385.99254051435</c:v>
                </c:pt>
                <c:pt idx="57">
                  <c:v>5351.062427070854</c:v>
                </c:pt>
                <c:pt idx="58">
                  <c:v>5310.851461053434</c:v>
                </c:pt>
                <c:pt idx="59">
                  <c:v>5265.399325830822</c:v>
                </c:pt>
                <c:pt idx="60">
                  <c:v>5214.750877172979</c:v>
                </c:pt>
                <c:pt idx="61">
                  <c:v>5158.956098983869</c:v>
                </c:pt>
                <c:pt idx="62">
                  <c:v>5098.070053973379</c:v>
                </c:pt>
                <c:pt idx="63">
                  <c:v>5032.152829317077</c:v>
                </c:pt>
                <c:pt idx="64">
                  <c:v>4961.269477357409</c:v>
                </c:pt>
                <c:pt idx="65">
                  <c:v>4885.489951404916</c:v>
                </c:pt>
                <c:pt idx="66">
                  <c:v>4804.889036702733</c:v>
                </c:pt>
                <c:pt idx="67">
                  <c:v>4719.54627662261</c:v>
                </c:pt>
                <c:pt idx="68">
                  <c:v>4629.545894165186</c:v>
                </c:pt>
                <c:pt idx="69">
                  <c:v>4534.976708842073</c:v>
                </c:pt>
                <c:pt idx="70">
                  <c:v>4435.932049021703</c:v>
                </c:pt>
                <c:pt idx="71">
                  <c:v>4332.509659825518</c:v>
                </c:pt>
                <c:pt idx="72">
                  <c:v>4224.811606665313</c:v>
                </c:pt>
                <c:pt idx="73">
                  <c:v>4112.944174517018</c:v>
                </c:pt>
                <c:pt idx="74">
                  <c:v>3997.0177630302396</c:v>
                </c:pt>
                <c:pt idx="75">
                  <c:v>3877.1467775771557</c:v>
                </c:pt>
                <c:pt idx="76">
                  <c:v>3753.4495163482056</c:v>
                </c:pt>
                <c:pt idx="77">
                  <c:v>3626.048053606071</c:v>
                </c:pt>
                <c:pt idx="78">
                  <c:v>3495.0681192131156</c:v>
                </c:pt>
                <c:pt idx="79">
                  <c:v>3360.6389745511815</c:v>
                </c:pt>
                <c:pt idx="80">
                  <c:v>3222.8932849562293</c:v>
                </c:pt>
                <c:pt idx="81">
                  <c:v>3081.966988793644</c:v>
                </c:pt>
                <c:pt idx="82">
                  <c:v>2937.999163303508</c:v>
                </c:pt>
                <c:pt idx="83">
                  <c:v>2791.1318873481246</c:v>
                </c:pt>
                <c:pt idx="84">
                  <c:v>2641.510101197367</c:v>
                </c:pt>
                <c:pt idx="85">
                  <c:v>2489.281463490105</c:v>
                </c:pt>
                <c:pt idx="86">
                  <c:v>2334.5962055129735</c:v>
                </c:pt>
                <c:pt idx="87">
                  <c:v>2177.6069829402145</c:v>
                </c:pt>
                <c:pt idx="88">
                  <c:v>2018.4687251809728</c:v>
                </c:pt>
                <c:pt idx="89">
                  <c:v>1857.3384824826576</c:v>
                </c:pt>
                <c:pt idx="90">
                  <c:v>1694.3752709413263</c:v>
                </c:pt>
                <c:pt idx="91">
                  <c:v>1529.73991557198</c:v>
                </c:pt>
                <c:pt idx="92">
                  <c:v>1363.594891593704</c:v>
                </c:pt>
                <c:pt idx="93">
                  <c:v>1196.104164086229</c:v>
                </c:pt>
                <c:pt idx="94">
                  <c:v>1027.4330261762118</c:v>
                </c:pt>
                <c:pt idx="95">
                  <c:v>857.7479359128462</c:v>
                </c:pt>
                <c:pt idx="96">
                  <c:v>687.2163519939004</c:v>
                </c:pt>
                <c:pt idx="97">
                  <c:v>516.0065685041698</c:v>
                </c:pt>
                <c:pt idx="98">
                  <c:v>344.2875488295559</c:v>
                </c:pt>
                <c:pt idx="99">
                  <c:v>172.22875891058442</c:v>
                </c:pt>
                <c:pt idx="100">
                  <c:v>6.717628101418858E-13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Munka1!$E$9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Munka1!$E$10:$E$110</c:f>
              <c:numCache>
                <c:ptCount val="101"/>
                <c:pt idx="0">
                  <c:v>-2870.951544472205</c:v>
                </c:pt>
                <c:pt idx="1">
                  <c:v>-2869.5349031920987</c:v>
                </c:pt>
                <c:pt idx="2">
                  <c:v>-2865.286377405688</c:v>
                </c:pt>
                <c:pt idx="3">
                  <c:v>-2858.2101598949953</c:v>
                </c:pt>
                <c:pt idx="4">
                  <c:v>-2848.313234032381</c:v>
                </c:pt>
                <c:pt idx="5">
                  <c:v>-2835.6053668888</c:v>
                </c:pt>
                <c:pt idx="6">
                  <c:v>-2820.099099594885</c:v>
                </c:pt>
                <c:pt idx="7">
                  <c:v>-2801.80973496436</c:v>
                </c:pt>
                <c:pt idx="8">
                  <c:v>-2780.755322392014</c:v>
                </c:pt>
                <c:pt idx="9">
                  <c:v>-2756.956640041126</c:v>
                </c:pt>
                <c:pt idx="10">
                  <c:v>-2730.4371743379256</c:v>
                </c:pt>
                <c:pt idx="11">
                  <c:v>-2701.223096793329</c:v>
                </c:pt>
                <c:pt idx="12">
                  <c:v>-2669.343238174815</c:v>
                </c:pt>
                <c:pt idx="13">
                  <c:v>-2634.829060053936</c:v>
                </c:pt>
                <c:pt idx="14">
                  <c:v>-2597.7146237575516</c:v>
                </c:pt>
                <c:pt idx="15">
                  <c:v>-2558.036556753406</c:v>
                </c:pt>
                <c:pt idx="16">
                  <c:v>-2515.8340165032405</c:v>
                </c:pt>
                <c:pt idx="17">
                  <c:v>-2471.148651819108</c:v>
                </c:pt>
                <c:pt idx="18">
                  <c:v>-2424.024561761023</c:v>
                </c:pt>
                <c:pt idx="19">
                  <c:v>-2374.5082521165114</c:v>
                </c:pt>
                <c:pt idx="20">
                  <c:v>-2322.648589505017</c:v>
                </c:pt>
                <c:pt idx="21">
                  <c:v>-2268.4967531524426</c:v>
                </c:pt>
                <c:pt idx="22">
                  <c:v>-2212.106184383439</c:v>
                </c:pt>
                <c:pt idx="23">
                  <c:v>-2153.532533881266</c:v>
                </c:pt>
                <c:pt idx="24">
                  <c:v>-2092.833606767285</c:v>
                </c:pt>
                <c:pt idx="25">
                  <c:v>-2030.0693055542881</c:v>
                </c:pt>
                <c:pt idx="26">
                  <c:v>-1965.301571029947</c:v>
                </c:pt>
                <c:pt idx="27">
                  <c:v>-1898.594321128733</c:v>
                </c:pt>
                <c:pt idx="28">
                  <c:v>-1830.0133878526356</c:v>
                </c:pt>
                <c:pt idx="29">
                  <c:v>-1759.6264523029217</c:v>
                </c:pt>
                <c:pt idx="30">
                  <c:v>-1687.5029778870603</c:v>
                </c:pt>
                <c:pt idx="31">
                  <c:v>-1613.7141417667283</c:v>
                </c:pt>
                <c:pt idx="32">
                  <c:v>-1538.3327646145417</c:v>
                </c:pt>
                <c:pt idx="33">
                  <c:v>-1461.433238748846</c:v>
                </c:pt>
                <c:pt idx="34">
                  <c:v>-1383.0914547174787</c:v>
                </c:pt>
                <c:pt idx="35">
                  <c:v>-1303.3847264029603</c:v>
                </c:pt>
                <c:pt idx="36">
                  <c:v>-1222.3917147230266</c:v>
                </c:pt>
                <c:pt idx="37">
                  <c:v>-1140.1923500018015</c:v>
                </c:pt>
                <c:pt idx="38">
                  <c:v>-1056.8677530882162</c:v>
                </c:pt>
                <c:pt idx="39">
                  <c:v>-972.5001552995221</c:v>
                </c:pt>
                <c:pt idx="40">
                  <c:v>-887.1728172689141</c:v>
                </c:pt>
                <c:pt idx="41">
                  <c:v>-800.9699467773347</c:v>
                </c:pt>
                <c:pt idx="42">
                  <c:v>-713.9766156505588</c:v>
                </c:pt>
                <c:pt idx="43">
                  <c:v>-626.2786758035774</c:v>
                </c:pt>
                <c:pt idx="44">
                  <c:v>-537.9626745151186</c:v>
                </c:pt>
                <c:pt idx="45">
                  <c:v>-449.1157690159341</c:v>
                </c:pt>
                <c:pt idx="46">
                  <c:v>-359.82564047513495</c:v>
                </c:pt>
                <c:pt idx="47">
                  <c:v>-270.18040746946343</c:v>
                </c:pt>
                <c:pt idx="48">
                  <c:v>-180.26853902089482</c:v>
                </c:pt>
                <c:pt idx="49">
                  <c:v>-90.17876728839705</c:v>
                </c:pt>
                <c:pt idx="50">
                  <c:v>-1.7586709244138192E-13</c:v>
                </c:pt>
                <c:pt idx="51">
                  <c:v>90.17876728839671</c:v>
                </c:pt>
                <c:pt idx="52">
                  <c:v>180.26853902089448</c:v>
                </c:pt>
                <c:pt idx="53">
                  <c:v>270.18040746946303</c:v>
                </c:pt>
                <c:pt idx="54">
                  <c:v>359.82564047513523</c:v>
                </c:pt>
                <c:pt idx="55">
                  <c:v>449.11576901593446</c:v>
                </c:pt>
                <c:pt idx="56">
                  <c:v>537.9626745151188</c:v>
                </c:pt>
                <c:pt idx="57">
                  <c:v>626.2786758035762</c:v>
                </c:pt>
                <c:pt idx="58">
                  <c:v>713.9766156505578</c:v>
                </c:pt>
                <c:pt idx="59">
                  <c:v>800.9699467773337</c:v>
                </c:pt>
                <c:pt idx="60">
                  <c:v>887.1728172689137</c:v>
                </c:pt>
                <c:pt idx="61">
                  <c:v>972.5001552995219</c:v>
                </c:pt>
                <c:pt idx="62">
                  <c:v>1056.867753088216</c:v>
                </c:pt>
                <c:pt idx="63">
                  <c:v>1140.1923500018013</c:v>
                </c:pt>
                <c:pt idx="64">
                  <c:v>1222.3917147230268</c:v>
                </c:pt>
                <c:pt idx="65">
                  <c:v>1303.3847264029596</c:v>
                </c:pt>
                <c:pt idx="66">
                  <c:v>1383.091454717479</c:v>
                </c:pt>
                <c:pt idx="67">
                  <c:v>1461.4332387488462</c:v>
                </c:pt>
                <c:pt idx="68">
                  <c:v>1538.3327646145426</c:v>
                </c:pt>
                <c:pt idx="69">
                  <c:v>1613.7141417667278</c:v>
                </c:pt>
                <c:pt idx="70">
                  <c:v>1687.50297788706</c:v>
                </c:pt>
                <c:pt idx="71">
                  <c:v>1759.6264523029208</c:v>
                </c:pt>
                <c:pt idx="72">
                  <c:v>1830.0133878526358</c:v>
                </c:pt>
                <c:pt idx="73">
                  <c:v>1898.5943211287326</c:v>
                </c:pt>
                <c:pt idx="74">
                  <c:v>1965.3015710299471</c:v>
                </c:pt>
                <c:pt idx="75">
                  <c:v>2030.069305554288</c:v>
                </c:pt>
                <c:pt idx="76">
                  <c:v>2092.8336067672844</c:v>
                </c:pt>
                <c:pt idx="77">
                  <c:v>2153.532533881266</c:v>
                </c:pt>
                <c:pt idx="78">
                  <c:v>2212.106184383439</c:v>
                </c:pt>
                <c:pt idx="79">
                  <c:v>2268.4967531524426</c:v>
                </c:pt>
                <c:pt idx="80">
                  <c:v>2322.6485895050164</c:v>
                </c:pt>
                <c:pt idx="81">
                  <c:v>2374.508252116512</c:v>
                </c:pt>
                <c:pt idx="82">
                  <c:v>2424.024561761022</c:v>
                </c:pt>
                <c:pt idx="83">
                  <c:v>2471.148651819108</c:v>
                </c:pt>
                <c:pt idx="84">
                  <c:v>2515.83401650324</c:v>
                </c:pt>
                <c:pt idx="85">
                  <c:v>2558.036556753406</c:v>
                </c:pt>
                <c:pt idx="86">
                  <c:v>2597.714623757551</c:v>
                </c:pt>
                <c:pt idx="87">
                  <c:v>2634.829060053936</c:v>
                </c:pt>
                <c:pt idx="88">
                  <c:v>2669.3432381748144</c:v>
                </c:pt>
                <c:pt idx="89">
                  <c:v>2701.223096793329</c:v>
                </c:pt>
                <c:pt idx="90">
                  <c:v>2730.4371743379256</c:v>
                </c:pt>
                <c:pt idx="91">
                  <c:v>2756.956640041126</c:v>
                </c:pt>
                <c:pt idx="92">
                  <c:v>2780.755322392014</c:v>
                </c:pt>
                <c:pt idx="93">
                  <c:v>2801.80973496436</c:v>
                </c:pt>
                <c:pt idx="94">
                  <c:v>2820.099099594885</c:v>
                </c:pt>
                <c:pt idx="95">
                  <c:v>2835.6053668888</c:v>
                </c:pt>
                <c:pt idx="96">
                  <c:v>2848.31323403238</c:v>
                </c:pt>
                <c:pt idx="97">
                  <c:v>2858.2101598949953</c:v>
                </c:pt>
                <c:pt idx="98">
                  <c:v>2865.286377405688</c:v>
                </c:pt>
                <c:pt idx="99">
                  <c:v>2869.5349031920987</c:v>
                </c:pt>
                <c:pt idx="100">
                  <c:v>2870.951544472205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Munka1!$F$9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Munka1!$F$10:$F$110</c:f>
              <c:numCache>
                <c:ptCount val="101"/>
                <c:pt idx="0">
                  <c:v>0</c:v>
                </c:pt>
                <c:pt idx="1">
                  <c:v>-47.21749213716847</c:v>
                </c:pt>
                <c:pt idx="2">
                  <c:v>-94.38838631023447</c:v>
                </c:pt>
                <c:pt idx="3">
                  <c:v>-141.46613054166022</c:v>
                </c:pt>
                <c:pt idx="4">
                  <c:v>-188.40426478165435</c:v>
                </c:pt>
                <c:pt idx="5">
                  <c:v>-235.15646675863144</c:v>
                </c:pt>
                <c:pt idx="6">
                  <c:v>-281.6765976937021</c:v>
                </c:pt>
                <c:pt idx="7">
                  <c:v>-327.91874783407684</c:v>
                </c:pt>
                <c:pt idx="8">
                  <c:v>-373.83728176044957</c:v>
                </c:pt>
                <c:pt idx="9">
                  <c:v>-419.38688342364674</c:v>
                </c:pt>
                <c:pt idx="10">
                  <c:v>-464.52260086609664</c:v>
                </c:pt>
                <c:pt idx="11">
                  <c:v>-509.19989058398517</c:v>
                </c:pt>
                <c:pt idx="12">
                  <c:v>-553.374661486315</c:v>
                </c:pt>
                <c:pt idx="13">
                  <c:v>-597.0033184074905</c:v>
                </c:pt>
                <c:pt idx="14">
                  <c:v>-640.042805130482</c:v>
                </c:pt>
                <c:pt idx="15">
                  <c:v>-682.4506468781136</c:v>
                </c:pt>
                <c:pt idx="16">
                  <c:v>-724.184992230542</c:v>
                </c:pt>
                <c:pt idx="17">
                  <c:v>-765.2046544275524</c:v>
                </c:pt>
                <c:pt idx="18">
                  <c:v>-805.4691520149203</c:v>
                </c:pt>
                <c:pt idx="19">
                  <c:v>-844.9387487947187</c:v>
                </c:pt>
                <c:pt idx="20">
                  <c:v>-883.574493040148</c:v>
                </c:pt>
                <c:pt idx="21">
                  <c:v>-921.3382559361879</c:v>
                </c:pt>
                <c:pt idx="22">
                  <c:v>-958.1927692081348</c:v>
                </c:pt>
                <c:pt idx="23">
                  <c:v>-994.1016619008882</c:v>
                </c:pt>
                <c:pt idx="24">
                  <c:v>-1029.0294962726935</c:v>
                </c:pt>
                <c:pt idx="25">
                  <c:v>-1062.9418027679142</c:v>
                </c:pt>
                <c:pt idx="26">
                  <c:v>-1095.805114034322</c:v>
                </c:pt>
                <c:pt idx="27">
                  <c:v>-1127.586997951333</c:v>
                </c:pt>
                <c:pt idx="28">
                  <c:v>-1158.2560896365935</c:v>
                </c:pt>
                <c:pt idx="29">
                  <c:v>-1187.7821223993353</c:v>
                </c:pt>
                <c:pt idx="30">
                  <c:v>-1216.1359576099426</c:v>
                </c:pt>
                <c:pt idx="31">
                  <c:v>-1243.2896134562623</c:v>
                </c:pt>
                <c:pt idx="32">
                  <c:v>-1269.2162925582747</c:v>
                </c:pt>
                <c:pt idx="33">
                  <c:v>-1293.8904084138721</c:v>
                </c:pt>
                <c:pt idx="34">
                  <c:v>-1317.2876106496476</c:v>
                </c:pt>
                <c:pt idx="35">
                  <c:v>-1339.3848090517715</c:v>
                </c:pt>
                <c:pt idx="36">
                  <c:v>-1360.1601963532498</c:v>
                </c:pt>
                <c:pt idx="37">
                  <c:v>-1379.593269755058</c:v>
                </c:pt>
                <c:pt idx="38">
                  <c:v>-1397.6648511599312</c:v>
                </c:pt>
                <c:pt idx="39">
                  <c:v>-1414.3571060988324</c:v>
                </c:pt>
                <c:pt idx="40">
                  <c:v>-1429.653561331417</c:v>
                </c:pt>
                <c:pt idx="41">
                  <c:v>-1443.5391211031335</c:v>
                </c:pt>
                <c:pt idx="42">
                  <c:v>-1456.0000820429113</c:v>
                </c:pt>
                <c:pt idx="43">
                  <c:v>-1467.024146686733</c:v>
                </c:pt>
                <c:pt idx="44">
                  <c:v>-1476.6004356137469</c:v>
                </c:pt>
                <c:pt idx="45">
                  <c:v>-1484.719498182941</c:v>
                </c:pt>
                <c:pt idx="46">
                  <c:v>-1491.3733218597854</c:v>
                </c:pt>
                <c:pt idx="47">
                  <c:v>-1496.5553401236375</c:v>
                </c:pt>
                <c:pt idx="48">
                  <c:v>-1500.2604389481037</c:v>
                </c:pt>
                <c:pt idx="49">
                  <c:v>-1502.4849618479657</c:v>
                </c:pt>
                <c:pt idx="50">
                  <c:v>-1503.2267134876918</c:v>
                </c:pt>
                <c:pt idx="51">
                  <c:v>-1502.4849618479657</c:v>
                </c:pt>
                <c:pt idx="52">
                  <c:v>-1500.2604389481037</c:v>
                </c:pt>
                <c:pt idx="53">
                  <c:v>-1496.5553401236375</c:v>
                </c:pt>
                <c:pt idx="54">
                  <c:v>-1491.3733218597852</c:v>
                </c:pt>
                <c:pt idx="55">
                  <c:v>-1484.7194981829407</c:v>
                </c:pt>
                <c:pt idx="56">
                  <c:v>-1476.6004356137469</c:v>
                </c:pt>
                <c:pt idx="57">
                  <c:v>-1467.0241466867335</c:v>
                </c:pt>
                <c:pt idx="58">
                  <c:v>-1456.0000820429118</c:v>
                </c:pt>
                <c:pt idx="59">
                  <c:v>-1443.5391211031338</c:v>
                </c:pt>
                <c:pt idx="60">
                  <c:v>-1429.653561331417</c:v>
                </c:pt>
                <c:pt idx="61">
                  <c:v>-1414.3571060988324</c:v>
                </c:pt>
                <c:pt idx="62">
                  <c:v>-1397.6648511599312</c:v>
                </c:pt>
                <c:pt idx="63">
                  <c:v>-1379.593269755058</c:v>
                </c:pt>
                <c:pt idx="64">
                  <c:v>-1360.1601963532498</c:v>
                </c:pt>
                <c:pt idx="65">
                  <c:v>-1339.3848090517718</c:v>
                </c:pt>
                <c:pt idx="66">
                  <c:v>-1317.287610649647</c:v>
                </c:pt>
                <c:pt idx="67">
                  <c:v>-1293.8904084138721</c:v>
                </c:pt>
                <c:pt idx="68">
                  <c:v>-1269.2162925582745</c:v>
                </c:pt>
                <c:pt idx="69">
                  <c:v>-1243.2896134562627</c:v>
                </c:pt>
                <c:pt idx="70">
                  <c:v>-1216.1359576099426</c:v>
                </c:pt>
                <c:pt idx="71">
                  <c:v>-1187.7821223993358</c:v>
                </c:pt>
                <c:pt idx="72">
                  <c:v>-1158.2560896365935</c:v>
                </c:pt>
                <c:pt idx="73">
                  <c:v>-1127.586997951333</c:v>
                </c:pt>
                <c:pt idx="74">
                  <c:v>-1095.805114034322</c:v>
                </c:pt>
                <c:pt idx="75">
                  <c:v>-1062.9418027679142</c:v>
                </c:pt>
                <c:pt idx="76">
                  <c:v>-1029.0294962726937</c:v>
                </c:pt>
                <c:pt idx="77">
                  <c:v>-994.1016619008882</c:v>
                </c:pt>
                <c:pt idx="78">
                  <c:v>-958.1927692081351</c:v>
                </c:pt>
                <c:pt idx="79">
                  <c:v>-921.3382559361879</c:v>
                </c:pt>
                <c:pt idx="80">
                  <c:v>-883.5744930401484</c:v>
                </c:pt>
                <c:pt idx="81">
                  <c:v>-844.9387487947185</c:v>
                </c:pt>
                <c:pt idx="82">
                  <c:v>-805.4691520149208</c:v>
                </c:pt>
                <c:pt idx="83">
                  <c:v>-765.2046544275526</c:v>
                </c:pt>
                <c:pt idx="84">
                  <c:v>-724.1849922305424</c:v>
                </c:pt>
                <c:pt idx="85">
                  <c:v>-682.4506468781138</c:v>
                </c:pt>
                <c:pt idx="86">
                  <c:v>-640.0428051304821</c:v>
                </c:pt>
                <c:pt idx="87">
                  <c:v>-597.0033184074905</c:v>
                </c:pt>
                <c:pt idx="88">
                  <c:v>-553.3746614863153</c:v>
                </c:pt>
                <c:pt idx="89">
                  <c:v>-509.19989058398505</c:v>
                </c:pt>
                <c:pt idx="90">
                  <c:v>-464.52260086609687</c:v>
                </c:pt>
                <c:pt idx="91">
                  <c:v>-419.38688342364645</c:v>
                </c:pt>
                <c:pt idx="92">
                  <c:v>-373.8372817604496</c:v>
                </c:pt>
                <c:pt idx="93">
                  <c:v>-327.9187478340765</c:v>
                </c:pt>
                <c:pt idx="94">
                  <c:v>-281.6765976937027</c:v>
                </c:pt>
                <c:pt idx="95">
                  <c:v>-235.1564667586316</c:v>
                </c:pt>
                <c:pt idx="96">
                  <c:v>-188.40426478165477</c:v>
                </c:pt>
                <c:pt idx="97">
                  <c:v>-141.4661305416603</c:v>
                </c:pt>
                <c:pt idx="98">
                  <c:v>-94.38838631023478</c:v>
                </c:pt>
                <c:pt idx="99">
                  <c:v>-47.217492137168385</c:v>
                </c:pt>
                <c:pt idx="100">
                  <c:v>-1.8416758854068084E-13</c:v>
                </c:pt>
              </c:numCache>
            </c:numRef>
          </c:yVal>
          <c:smooth val="0"/>
        </c:ser>
        <c:axId val="4419251"/>
        <c:axId val="39773260"/>
      </c:scatterChart>
      <c:valAx>
        <c:axId val="441925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9773260"/>
        <c:crosses val="autoZero"/>
        <c:crossBetween val="midCat"/>
        <c:dispUnits/>
      </c:valAx>
      <c:valAx>
        <c:axId val="3977326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19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925"/>
          <c:w val="0.7662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75"/>
          <c:w val="0.99425"/>
          <c:h val="0.89025"/>
        </c:manualLayout>
      </c:layout>
      <c:scatterChart>
        <c:scatterStyle val="line"/>
        <c:varyColors val="0"/>
        <c:ser>
          <c:idx val="0"/>
          <c:order val="0"/>
          <c:tx>
            <c:strRef>
              <c:f>MEGTÁMASZTOTT_KONZOL!$AA$42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MEGTÁMASZTOTT_KONZOL!$Z$43:$Z$53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MEGTÁMASZTOTT_KONZOL!$AA$43:$AA$53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MEGTÁMASZTOTT_KONZOL!$AB$42</c:f>
              <c:strCache>
                <c:ptCount val="1"/>
                <c:pt idx="0">
                  <c:v>ey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MEGTÁMASZTOTT_KONZOL!$Z$43:$Z$53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MEGTÁMASZTOTT_KONZOL!$AB$43:$AB$53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8456957"/>
        <c:axId val="9003750"/>
      </c:scatterChart>
      <c:valAx>
        <c:axId val="8456957"/>
        <c:scaling>
          <c:orientation val="maxMin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0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003750"/>
        <c:crosses val="autoZero"/>
        <c:crossBetween val="midCat"/>
        <c:dispUnits/>
      </c:valAx>
      <c:valAx>
        <c:axId val="9003750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4569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"/>
          <c:y val="0.916"/>
          <c:w val="0.5367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25"/>
          <c:w val="0.99425"/>
          <c:h val="0.88575"/>
        </c:manualLayout>
      </c:layout>
      <c:scatterChart>
        <c:scatterStyle val="line"/>
        <c:varyColors val="0"/>
        <c:ser>
          <c:idx val="0"/>
          <c:order val="0"/>
          <c:tx>
            <c:strRef>
              <c:f>KÉT_VÉGÉN_BEFOGOTT!$W$41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KÉT_VÉGÉN_BEFOGOTT!$V$42:$V$52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KÉT_VÉGÉN_BEFOGOTT!$W$42:$W$52</c:f>
              <c:numCache>
                <c:ptCount val="11"/>
                <c:pt idx="0">
                  <c:v>-30</c:v>
                </c:pt>
                <c:pt idx="1">
                  <c:v>-24</c:v>
                </c:pt>
                <c:pt idx="2">
                  <c:v>-18</c:v>
                </c:pt>
                <c:pt idx="3">
                  <c:v>-12</c:v>
                </c:pt>
                <c:pt idx="4">
                  <c:v>-5.9999999999999964</c:v>
                </c:pt>
                <c:pt idx="5">
                  <c:v>0</c:v>
                </c:pt>
                <c:pt idx="6">
                  <c:v>6</c:v>
                </c:pt>
                <c:pt idx="7">
                  <c:v>11.999999999999993</c:v>
                </c:pt>
                <c:pt idx="8">
                  <c:v>18.000000000000007</c:v>
                </c:pt>
                <c:pt idx="9">
                  <c:v>24</c:v>
                </c:pt>
                <c:pt idx="10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KÉT_VÉGÉN_BEFOGOTT!$X$41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KÉT_VÉGÉN_BEFOGOTT!$V$42:$V$52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KÉT_VÉGÉN_BEFOGOTT!$X$42:$X$52</c:f>
              <c:numCache>
                <c:ptCount val="11"/>
                <c:pt idx="0">
                  <c:v>-29.999999999999996</c:v>
                </c:pt>
                <c:pt idx="1">
                  <c:v>-13.799999999999994</c:v>
                </c:pt>
                <c:pt idx="2">
                  <c:v>-1.1999999999999922</c:v>
                </c:pt>
                <c:pt idx="3">
                  <c:v>7.800000000000001</c:v>
                </c:pt>
                <c:pt idx="4">
                  <c:v>13.200000000000006</c:v>
                </c:pt>
                <c:pt idx="5">
                  <c:v>15.000000000000004</c:v>
                </c:pt>
                <c:pt idx="6">
                  <c:v>13.200000000000006</c:v>
                </c:pt>
                <c:pt idx="7">
                  <c:v>7.800000000000015</c:v>
                </c:pt>
                <c:pt idx="8">
                  <c:v>-1.1999999999999993</c:v>
                </c:pt>
                <c:pt idx="9">
                  <c:v>-13.800000000000008</c:v>
                </c:pt>
                <c:pt idx="10">
                  <c:v>-29.999999999999996</c:v>
                </c:pt>
              </c:numCache>
            </c:numRef>
          </c:yVal>
          <c:smooth val="0"/>
        </c:ser>
        <c:axId val="13924887"/>
        <c:axId val="58215120"/>
      </c:scatterChart>
      <c:valAx>
        <c:axId val="13924887"/>
        <c:scaling>
          <c:orientation val="maxMin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0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215120"/>
        <c:crosses val="autoZero"/>
        <c:crossBetween val="midCat"/>
        <c:dispUnits/>
      </c:valAx>
      <c:valAx>
        <c:axId val="58215120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9248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6"/>
          <c:w val="0.5367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875"/>
          <c:w val="0.99225"/>
          <c:h val="0.84825"/>
        </c:manualLayout>
      </c:layout>
      <c:scatterChart>
        <c:scatterStyle val="line"/>
        <c:varyColors val="0"/>
        <c:ser>
          <c:idx val="0"/>
          <c:order val="0"/>
          <c:tx>
            <c:strRef>
              <c:f>KÉT_VÉGÉN_BEFOGOTT!$AA$41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KÉT_VÉGÉN_BEFOGOTT!$Z$42:$Z$52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KÉT_VÉGÉN_BEFOGOTT!$AA$42:$AA$52</c:f>
              <c:numCache>
                <c:ptCount val="11"/>
                <c:pt idx="0">
                  <c:v>0</c:v>
                </c:pt>
                <c:pt idx="1">
                  <c:v>-0.0006479999999999999</c:v>
                </c:pt>
                <c:pt idx="2">
                  <c:v>-0.0008639999999999998</c:v>
                </c:pt>
                <c:pt idx="3">
                  <c:v>-0.0007559999999999997</c:v>
                </c:pt>
                <c:pt idx="4">
                  <c:v>-0.0004319999999999992</c:v>
                </c:pt>
                <c:pt idx="5">
                  <c:v>0</c:v>
                </c:pt>
                <c:pt idx="6">
                  <c:v>0.0004320000000000001</c:v>
                </c:pt>
                <c:pt idx="7">
                  <c:v>0.0007559999999999997</c:v>
                </c:pt>
                <c:pt idx="8">
                  <c:v>0.0008640000000000002</c:v>
                </c:pt>
                <c:pt idx="9">
                  <c:v>0.0006480000000000027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KÉT_VÉGÉN_BEFOGOTT!$AB$41</c:f>
              <c:strCache>
                <c:ptCount val="1"/>
                <c:pt idx="0">
                  <c:v>ey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KÉT_VÉGÉN_BEFOGOTT!$Z$42:$Z$52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KÉT_VÉGÉN_BEFOGOTT!$AB$42:$AB$52</c:f>
              <c:numCache>
                <c:ptCount val="11"/>
                <c:pt idx="0">
                  <c:v>0</c:v>
                </c:pt>
                <c:pt idx="1">
                  <c:v>0.00021870000000000006</c:v>
                </c:pt>
                <c:pt idx="2">
                  <c:v>0.0006912000000000001</c:v>
                </c:pt>
                <c:pt idx="3">
                  <c:v>0.0011906999999999994</c:v>
                </c:pt>
                <c:pt idx="4">
                  <c:v>0.0015552</c:v>
                </c:pt>
                <c:pt idx="5">
                  <c:v>0.001687499999999999</c:v>
                </c:pt>
                <c:pt idx="6">
                  <c:v>0.0015551999999999996</c:v>
                </c:pt>
                <c:pt idx="7">
                  <c:v>0.0011906999999999942</c:v>
                </c:pt>
                <c:pt idx="8">
                  <c:v>0.0006912000000000029</c:v>
                </c:pt>
                <c:pt idx="9">
                  <c:v>0.00021869999999999876</c:v>
                </c:pt>
                <c:pt idx="10">
                  <c:v>0</c:v>
                </c:pt>
              </c:numCache>
            </c:numRef>
          </c:yVal>
          <c:smooth val="1"/>
        </c:ser>
        <c:axId val="54174033"/>
        <c:axId val="17804250"/>
      </c:scatterChart>
      <c:valAx>
        <c:axId val="54174033"/>
        <c:scaling>
          <c:orientation val="maxMin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0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804250"/>
        <c:crosses val="autoZero"/>
        <c:crossBetween val="midCat"/>
        <c:dispUnits/>
      </c:valAx>
      <c:valAx>
        <c:axId val="17804250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1740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"/>
          <c:y val="0.916"/>
          <c:w val="0.5367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 RUGALMASAN ÁGYAZOTT GERENDA HATÁSFÜGGVÉNYEI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35"/>
          <c:w val="0.87875"/>
          <c:h val="0.8225"/>
        </c:manualLayout>
      </c:layout>
      <c:scatterChart>
        <c:scatterStyle val="line"/>
        <c:varyColors val="0"/>
        <c:ser>
          <c:idx val="0"/>
          <c:order val="0"/>
          <c:tx>
            <c:strRef>
              <c:f>RUG_ÁGYAZOTT!$P$2</c:f>
              <c:strCache>
                <c:ptCount val="1"/>
                <c:pt idx="0">
                  <c:v>ey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RUG_ÁGYAZOTT!$O$3:$O$104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RUG_ÁGYAZOTT!$P$3:$P$104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RUG_ÁGYAZOTT!$Q$2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RUG_ÁGYAZOTT!$O$3:$O$104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RUG_ÁGYAZOTT!$Q$3:$Q$104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RUG_ÁGYAZOTT!$R$2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RUG_ÁGYAZOTT!$O$3:$O$104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xVal>
          <c:yVal>
            <c:numRef>
              <c:f>RUG_ÁGYAZOTT!$R$3:$R$104</c:f>
              <c:numCach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0"/>
        </c:ser>
        <c:axId val="26020523"/>
        <c:axId val="32858116"/>
      </c:scatterChart>
      <c:valAx>
        <c:axId val="26020523"/>
        <c:scaling>
          <c:orientation val="minMax"/>
          <c:max val="5"/>
          <c:min val="-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crossAx val="32858116"/>
        <c:crosses val="autoZero"/>
        <c:crossBetween val="midCat"/>
        <c:dispUnits/>
        <c:majorUnit val="1"/>
      </c:valAx>
      <c:valAx>
        <c:axId val="3285811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602052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 RUGALMASAN ÁGYAZOTT GERENDA PARAMÉTEREI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4175"/>
          <c:w val="0.882"/>
          <c:h val="0.83425"/>
        </c:manualLayout>
      </c:layout>
      <c:scatterChart>
        <c:scatterStyle val="line"/>
        <c:varyColors val="0"/>
        <c:ser>
          <c:idx val="0"/>
          <c:order val="0"/>
          <c:tx>
            <c:strRef>
              <c:f>RUG_ÁGYAZOTT!$T$2</c:f>
              <c:strCache>
                <c:ptCount val="1"/>
                <c:pt idx="0">
                  <c:v>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RUG_ÁGYAZOTT!$S$3:$S$104</c:f>
              <c:numCache>
                <c:ptCount val="102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0</c:v>
                </c:pt>
                <c:pt idx="51">
                  <c:v>-2.04281036531029E-14</c:v>
                </c:pt>
                <c:pt idx="52">
                  <c:v>0.0999999999999801</c:v>
                </c:pt>
                <c:pt idx="53">
                  <c:v>0.19999999999998</c:v>
                </c:pt>
                <c:pt idx="54">
                  <c:v>0.29999999999998</c:v>
                </c:pt>
                <c:pt idx="55">
                  <c:v>0.39999999999998</c:v>
                </c:pt>
                <c:pt idx="56">
                  <c:v>0.49999999999998</c:v>
                </c:pt>
                <c:pt idx="57">
                  <c:v>0.59999999999998</c:v>
                </c:pt>
                <c:pt idx="58">
                  <c:v>0.69999999999998</c:v>
                </c:pt>
                <c:pt idx="59">
                  <c:v>0.79999999999998</c:v>
                </c:pt>
                <c:pt idx="60">
                  <c:v>0.89999999999998</c:v>
                </c:pt>
                <c:pt idx="61">
                  <c:v>0.99999999999998</c:v>
                </c:pt>
                <c:pt idx="62">
                  <c:v>1.09999999999998</c:v>
                </c:pt>
                <c:pt idx="63">
                  <c:v>1.19999999999998</c:v>
                </c:pt>
                <c:pt idx="64">
                  <c:v>1.29999999999998</c:v>
                </c:pt>
                <c:pt idx="65">
                  <c:v>1.39999999999998</c:v>
                </c:pt>
                <c:pt idx="66">
                  <c:v>1.49999999999998</c:v>
                </c:pt>
                <c:pt idx="67">
                  <c:v>1.59999999999998</c:v>
                </c:pt>
                <c:pt idx="68">
                  <c:v>1.69999999999998</c:v>
                </c:pt>
                <c:pt idx="69">
                  <c:v>1.79999999999998</c:v>
                </c:pt>
                <c:pt idx="70">
                  <c:v>1.89999999999998</c:v>
                </c:pt>
                <c:pt idx="71">
                  <c:v>1.99999999999998</c:v>
                </c:pt>
                <c:pt idx="72">
                  <c:v>2.09999999999997</c:v>
                </c:pt>
                <c:pt idx="73">
                  <c:v>2.19999999999997</c:v>
                </c:pt>
                <c:pt idx="74">
                  <c:v>2.29999999999997</c:v>
                </c:pt>
                <c:pt idx="75">
                  <c:v>2.39999999999997</c:v>
                </c:pt>
                <c:pt idx="76">
                  <c:v>2.49999999999997</c:v>
                </c:pt>
                <c:pt idx="77">
                  <c:v>2.59999999999997</c:v>
                </c:pt>
                <c:pt idx="78">
                  <c:v>2.69999999999997</c:v>
                </c:pt>
                <c:pt idx="79">
                  <c:v>2.79999999999997</c:v>
                </c:pt>
                <c:pt idx="80">
                  <c:v>2.89999999999997</c:v>
                </c:pt>
                <c:pt idx="81">
                  <c:v>2.99999999999997</c:v>
                </c:pt>
                <c:pt idx="82">
                  <c:v>3.09999999999997</c:v>
                </c:pt>
                <c:pt idx="83">
                  <c:v>3.19999999999997</c:v>
                </c:pt>
                <c:pt idx="84">
                  <c:v>3.29999999999997</c:v>
                </c:pt>
                <c:pt idx="85">
                  <c:v>3.39999999999997</c:v>
                </c:pt>
                <c:pt idx="86">
                  <c:v>3.49999999999997</c:v>
                </c:pt>
                <c:pt idx="87">
                  <c:v>3.59999999999997</c:v>
                </c:pt>
                <c:pt idx="88">
                  <c:v>3.69999999999997</c:v>
                </c:pt>
                <c:pt idx="89">
                  <c:v>3.79999999999997</c:v>
                </c:pt>
                <c:pt idx="90">
                  <c:v>3.89999999999997</c:v>
                </c:pt>
                <c:pt idx="91">
                  <c:v>3.99999999999997</c:v>
                </c:pt>
                <c:pt idx="92">
                  <c:v>4.09999999999997</c:v>
                </c:pt>
                <c:pt idx="93">
                  <c:v>4.19999999999997</c:v>
                </c:pt>
                <c:pt idx="94">
                  <c:v>4.29999999999997</c:v>
                </c:pt>
                <c:pt idx="95">
                  <c:v>4.39999999999997</c:v>
                </c:pt>
                <c:pt idx="96">
                  <c:v>4.49999999999997</c:v>
                </c:pt>
                <c:pt idx="97">
                  <c:v>4.59999999999997</c:v>
                </c:pt>
                <c:pt idx="98">
                  <c:v>4.69999999999997</c:v>
                </c:pt>
                <c:pt idx="99">
                  <c:v>4.79999999999997</c:v>
                </c:pt>
                <c:pt idx="100">
                  <c:v>4.89999999999996</c:v>
                </c:pt>
                <c:pt idx="101">
                  <c:v>4.99999999999996</c:v>
                </c:pt>
              </c:numCache>
            </c:numRef>
          </c:xVal>
          <c:yVal>
            <c:numRef>
              <c:f>RUG_ÁGYAZOTT!$T$3:$T$104</c:f>
              <c:numCache>
                <c:ptCount val="102"/>
                <c:pt idx="0">
                  <c:v>-0.004549880167520731</c:v>
                </c:pt>
                <c:pt idx="1">
                  <c:v>-0.005927035140493602</c:v>
                </c:pt>
                <c:pt idx="2">
                  <c:v>-0.007478088249151916</c:v>
                </c:pt>
                <c:pt idx="3">
                  <c:v>-0.009207257435090497</c:v>
                </c:pt>
                <c:pt idx="4">
                  <c:v>-0.011115757528540446</c:v>
                </c:pt>
                <c:pt idx="5">
                  <c:v>-0.013201108499321707</c:v>
                </c:pt>
                <c:pt idx="6">
                  <c:v>-0.015456372221717024</c:v>
                </c:pt>
                <c:pt idx="7">
                  <c:v>-0.01786931879616175</c:v>
                </c:pt>
                <c:pt idx="8">
                  <c:v>-0.020421525258580105</c:v>
                </c:pt>
                <c:pt idx="9">
                  <c:v>-0.02308741162941665</c:v>
                </c:pt>
                <c:pt idx="10">
                  <c:v>-0.025833221735815547</c:v>
                </c:pt>
                <c:pt idx="11">
                  <c:v>-0.028615959106890975</c:v>
                </c:pt>
                <c:pt idx="12">
                  <c:v>-0.03138229151550496</c:v>
                </c:pt>
                <c:pt idx="13">
                  <c:v>-0.03406744143818156</c:v>
                </c:pt>
                <c:pt idx="14">
                  <c:v>-0.036594083840029275</c:v>
                </c:pt>
                <c:pt idx="15">
                  <c:v>-0.03887127726917608</c:v>
                </c:pt>
                <c:pt idx="16">
                  <c:v>-0.040793459262010175</c:v>
                </c:pt>
                <c:pt idx="17">
                  <c:v>-0.04223954250279674</c:v>
                </c:pt>
                <c:pt idx="18">
                  <c:v>-0.04307215402294046</c:v>
                </c:pt>
                <c:pt idx="19">
                  <c:v>-0.04313706592556329</c:v>
                </c:pt>
                <c:pt idx="20">
                  <c:v>-0.04226287262256871</c:v>
                </c:pt>
                <c:pt idx="21">
                  <c:v>-0.04026097629690281</c:v>
                </c:pt>
                <c:pt idx="22">
                  <c:v>-0.03692594915325447</c:v>
                </c:pt>
                <c:pt idx="23">
                  <c:v>-0.03203634787221365</c:v>
                </c:pt>
                <c:pt idx="24">
                  <c:v>-0.02535606238475437</c:v>
                </c:pt>
                <c:pt idx="25">
                  <c:v>-0.01663628745450133</c:v>
                </c:pt>
                <c:pt idx="26">
                  <c:v>-0.0056182113804209705</c:v>
                </c:pt>
                <c:pt idx="27">
                  <c:v>0.00796347883715914</c:v>
                </c:pt>
                <c:pt idx="28">
                  <c:v>0.02437617257614323</c:v>
                </c:pt>
                <c:pt idx="29">
                  <c:v>0.043883885087607835</c:v>
                </c:pt>
                <c:pt idx="30">
                  <c:v>0.06674067481364634</c:v>
                </c:pt>
                <c:pt idx="31">
                  <c:v>0.0931828233608043</c:v>
                </c:pt>
                <c:pt idx="32">
                  <c:v>0.1234196770270055</c:v>
                </c:pt>
                <c:pt idx="33">
                  <c:v>0.15762305597984158</c:v>
                </c:pt>
                <c:pt idx="34">
                  <c:v>0.19591514805371024</c:v>
                </c:pt>
                <c:pt idx="35">
                  <c:v>0.2383548192447804</c:v>
                </c:pt>
                <c:pt idx="36">
                  <c:v>0.284922292941254</c:v>
                </c:pt>
                <c:pt idx="37">
                  <c:v>0.33550217536389876</c:v>
                </c:pt>
                <c:pt idx="38">
                  <c:v>0.38986483625913926</c:v>
                </c:pt>
                <c:pt idx="39">
                  <c:v>0.4476461922435262</c:v>
                </c:pt>
                <c:pt idx="40">
                  <c:v>0.5083259859995191</c:v>
                </c:pt>
                <c:pt idx="41">
                  <c:v>0.5712047084040633</c:v>
                </c:pt>
                <c:pt idx="42">
                  <c:v>0.6353793732315355</c:v>
                </c:pt>
                <c:pt idx="43">
                  <c:v>0.699718425849869</c:v>
                </c:pt>
                <c:pt idx="44">
                  <c:v>0.7628361487773447</c:v>
                </c:pt>
                <c:pt idx="45">
                  <c:v>0.8230670184283511</c:v>
                </c:pt>
                <c:pt idx="46">
                  <c:v>0.878440569045092</c:v>
                </c:pt>
                <c:pt idx="47">
                  <c:v>0.9266574317006891</c:v>
                </c:pt>
                <c:pt idx="48">
                  <c:v>0.965067338157853</c:v>
                </c:pt>
                <c:pt idx="49">
                  <c:v>0.9906500107976146</c:v>
                </c:pt>
                <c:pt idx="50">
                  <c:v>1</c:v>
                </c:pt>
                <c:pt idx="51">
                  <c:v>1</c:v>
                </c:pt>
                <c:pt idx="52">
                  <c:v>0.9906500107976218</c:v>
                </c:pt>
                <c:pt idx="53">
                  <c:v>0.9650673381578659</c:v>
                </c:pt>
                <c:pt idx="54">
                  <c:v>0.9266574317007067</c:v>
                </c:pt>
                <c:pt idx="55">
                  <c:v>0.878440569045113</c:v>
                </c:pt>
                <c:pt idx="56">
                  <c:v>0.8230670184283742</c:v>
                </c:pt>
                <c:pt idx="57">
                  <c:v>0.7628361487773694</c:v>
                </c:pt>
                <c:pt idx="58">
                  <c:v>0.6997184258498946</c:v>
                </c:pt>
                <c:pt idx="59">
                  <c:v>0.635379373231555</c:v>
                </c:pt>
                <c:pt idx="60">
                  <c:v>0.5712047084040823</c:v>
                </c:pt>
                <c:pt idx="61">
                  <c:v>0.5083259859995375</c:v>
                </c:pt>
                <c:pt idx="62">
                  <c:v>0.447646192243544</c:v>
                </c:pt>
                <c:pt idx="63">
                  <c:v>0.3898648362591561</c:v>
                </c:pt>
                <c:pt idx="64">
                  <c:v>0.3355021753639145</c:v>
                </c:pt>
                <c:pt idx="65">
                  <c:v>0.28492229294126853</c:v>
                </c:pt>
                <c:pt idx="66">
                  <c:v>0.23835481924479374</c:v>
                </c:pt>
                <c:pt idx="67">
                  <c:v>0.19591514805372234</c:v>
                </c:pt>
                <c:pt idx="68">
                  <c:v>0.15762305597985243</c:v>
                </c:pt>
                <c:pt idx="69">
                  <c:v>0.12341967702701516</c:v>
                </c:pt>
                <c:pt idx="70">
                  <c:v>0.0931828233608128</c:v>
                </c:pt>
                <c:pt idx="71">
                  <c:v>0.06674067481365378</c:v>
                </c:pt>
                <c:pt idx="72">
                  <c:v>0.04388388508761628</c:v>
                </c:pt>
                <c:pt idx="73">
                  <c:v>0.02437617257615039</c:v>
                </c:pt>
                <c:pt idx="74">
                  <c:v>0.007963478837165113</c:v>
                </c:pt>
                <c:pt idx="75">
                  <c:v>-0.005618211380416068</c:v>
                </c:pt>
                <c:pt idx="76">
                  <c:v>-0.016636287454497363</c:v>
                </c:pt>
                <c:pt idx="77">
                  <c:v>-0.02535606238475131</c:v>
                </c:pt>
                <c:pt idx="78">
                  <c:v>-0.03203634787221135</c:v>
                </c:pt>
                <c:pt idx="79">
                  <c:v>-0.03692594915325284</c:v>
                </c:pt>
                <c:pt idx="80">
                  <c:v>-0.04026097629690175</c:v>
                </c:pt>
                <c:pt idx="81">
                  <c:v>-0.04226287262256814</c:v>
                </c:pt>
                <c:pt idx="82">
                  <c:v>-0.043137065925563135</c:v>
                </c:pt>
                <c:pt idx="83">
                  <c:v>-0.04307215402294065</c:v>
                </c:pt>
                <c:pt idx="84">
                  <c:v>-0.04223954250279721</c:v>
                </c:pt>
                <c:pt idx="85">
                  <c:v>-0.04079345926201086</c:v>
                </c:pt>
                <c:pt idx="86">
                  <c:v>-0.03887127726917694</c:v>
                </c:pt>
                <c:pt idx="87">
                  <c:v>-0.03659408384003</c:v>
                </c:pt>
                <c:pt idx="88">
                  <c:v>-0.03406744143818234</c:v>
                </c:pt>
                <c:pt idx="89">
                  <c:v>-0.03138229151550576</c:v>
                </c:pt>
                <c:pt idx="90">
                  <c:v>-0.0286159591068918</c:v>
                </c:pt>
                <c:pt idx="91">
                  <c:v>-0.025833221735816387</c:v>
                </c:pt>
                <c:pt idx="92">
                  <c:v>-0.023087411629417447</c:v>
                </c:pt>
                <c:pt idx="93">
                  <c:v>-0.020421525258580896</c:v>
                </c:pt>
                <c:pt idx="94">
                  <c:v>-0.017869318796162503</c:v>
                </c:pt>
                <c:pt idx="95">
                  <c:v>-0.015456372221717732</c:v>
                </c:pt>
                <c:pt idx="96">
                  <c:v>-0.013201108499322366</c:v>
                </c:pt>
                <c:pt idx="97">
                  <c:v>-0.011115757528541029</c:v>
                </c:pt>
                <c:pt idx="98">
                  <c:v>-0.009207257435091046</c:v>
                </c:pt>
                <c:pt idx="99">
                  <c:v>-0.007478088249152411</c:v>
                </c:pt>
                <c:pt idx="100">
                  <c:v>-0.005927035140494187</c:v>
                </c:pt>
                <c:pt idx="101">
                  <c:v>-0.004549880167521249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RUG_ÁGYAZOTT!$U$2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RUG_ÁGYAZOTT!$S$3:$S$104</c:f>
              <c:numCache>
                <c:ptCount val="102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0</c:v>
                </c:pt>
                <c:pt idx="51">
                  <c:v>-2.04281036531029E-14</c:v>
                </c:pt>
                <c:pt idx="52">
                  <c:v>0.0999999999999801</c:v>
                </c:pt>
                <c:pt idx="53">
                  <c:v>0.19999999999998</c:v>
                </c:pt>
                <c:pt idx="54">
                  <c:v>0.29999999999998</c:v>
                </c:pt>
                <c:pt idx="55">
                  <c:v>0.39999999999998</c:v>
                </c:pt>
                <c:pt idx="56">
                  <c:v>0.49999999999998</c:v>
                </c:pt>
                <c:pt idx="57">
                  <c:v>0.59999999999998</c:v>
                </c:pt>
                <c:pt idx="58">
                  <c:v>0.69999999999998</c:v>
                </c:pt>
                <c:pt idx="59">
                  <c:v>0.79999999999998</c:v>
                </c:pt>
                <c:pt idx="60">
                  <c:v>0.89999999999998</c:v>
                </c:pt>
                <c:pt idx="61">
                  <c:v>0.99999999999998</c:v>
                </c:pt>
                <c:pt idx="62">
                  <c:v>1.09999999999998</c:v>
                </c:pt>
                <c:pt idx="63">
                  <c:v>1.19999999999998</c:v>
                </c:pt>
                <c:pt idx="64">
                  <c:v>1.29999999999998</c:v>
                </c:pt>
                <c:pt idx="65">
                  <c:v>1.39999999999998</c:v>
                </c:pt>
                <c:pt idx="66">
                  <c:v>1.49999999999998</c:v>
                </c:pt>
                <c:pt idx="67">
                  <c:v>1.59999999999998</c:v>
                </c:pt>
                <c:pt idx="68">
                  <c:v>1.69999999999998</c:v>
                </c:pt>
                <c:pt idx="69">
                  <c:v>1.79999999999998</c:v>
                </c:pt>
                <c:pt idx="70">
                  <c:v>1.89999999999998</c:v>
                </c:pt>
                <c:pt idx="71">
                  <c:v>1.99999999999998</c:v>
                </c:pt>
                <c:pt idx="72">
                  <c:v>2.09999999999997</c:v>
                </c:pt>
                <c:pt idx="73">
                  <c:v>2.19999999999997</c:v>
                </c:pt>
                <c:pt idx="74">
                  <c:v>2.29999999999997</c:v>
                </c:pt>
                <c:pt idx="75">
                  <c:v>2.39999999999997</c:v>
                </c:pt>
                <c:pt idx="76">
                  <c:v>2.49999999999997</c:v>
                </c:pt>
                <c:pt idx="77">
                  <c:v>2.59999999999997</c:v>
                </c:pt>
                <c:pt idx="78">
                  <c:v>2.69999999999997</c:v>
                </c:pt>
                <c:pt idx="79">
                  <c:v>2.79999999999997</c:v>
                </c:pt>
                <c:pt idx="80">
                  <c:v>2.89999999999997</c:v>
                </c:pt>
                <c:pt idx="81">
                  <c:v>2.99999999999997</c:v>
                </c:pt>
                <c:pt idx="82">
                  <c:v>3.09999999999997</c:v>
                </c:pt>
                <c:pt idx="83">
                  <c:v>3.19999999999997</c:v>
                </c:pt>
                <c:pt idx="84">
                  <c:v>3.29999999999997</c:v>
                </c:pt>
                <c:pt idx="85">
                  <c:v>3.39999999999997</c:v>
                </c:pt>
                <c:pt idx="86">
                  <c:v>3.49999999999997</c:v>
                </c:pt>
                <c:pt idx="87">
                  <c:v>3.59999999999997</c:v>
                </c:pt>
                <c:pt idx="88">
                  <c:v>3.69999999999997</c:v>
                </c:pt>
                <c:pt idx="89">
                  <c:v>3.79999999999997</c:v>
                </c:pt>
                <c:pt idx="90">
                  <c:v>3.89999999999997</c:v>
                </c:pt>
                <c:pt idx="91">
                  <c:v>3.99999999999997</c:v>
                </c:pt>
                <c:pt idx="92">
                  <c:v>4.09999999999997</c:v>
                </c:pt>
                <c:pt idx="93">
                  <c:v>4.19999999999997</c:v>
                </c:pt>
                <c:pt idx="94">
                  <c:v>4.29999999999997</c:v>
                </c:pt>
                <c:pt idx="95">
                  <c:v>4.39999999999997</c:v>
                </c:pt>
                <c:pt idx="96">
                  <c:v>4.49999999999997</c:v>
                </c:pt>
                <c:pt idx="97">
                  <c:v>4.59999999999997</c:v>
                </c:pt>
                <c:pt idx="98">
                  <c:v>4.69999999999997</c:v>
                </c:pt>
                <c:pt idx="99">
                  <c:v>4.79999999999997</c:v>
                </c:pt>
                <c:pt idx="100">
                  <c:v>4.89999999999996</c:v>
                </c:pt>
                <c:pt idx="101">
                  <c:v>4.99999999999996</c:v>
                </c:pt>
              </c:numCache>
            </c:numRef>
          </c:xVal>
          <c:yVal>
            <c:numRef>
              <c:f>RUG_ÁGYAZOTT!$U$3:$U$104</c:f>
              <c:numCache>
                <c:ptCount val="102"/>
                <c:pt idx="0">
                  <c:v>0.008372481710112673</c:v>
                </c:pt>
                <c:pt idx="1">
                  <c:v>0.008704794845813879</c:v>
                </c:pt>
                <c:pt idx="2">
                  <c:v>0.00891827725065799</c:v>
                </c:pt>
                <c:pt idx="3">
                  <c:v>0.00898190078086121</c:v>
                </c:pt>
                <c:pt idx="4">
                  <c:v>0.008861079970346915</c:v>
                </c:pt>
                <c:pt idx="5">
                  <c:v>0.008517648887016607</c:v>
                </c:pt>
                <c:pt idx="6">
                  <c:v>0.007909912005495841</c:v>
                </c:pt>
                <c:pt idx="7">
                  <c:v>0.006992784359344904</c:v>
                </c:pt>
                <c:pt idx="8">
                  <c:v>0.0057180376416102</c:v>
                </c:pt>
                <c:pt idx="9">
                  <c:v>0.004034670271306177</c:v>
                </c:pt>
                <c:pt idx="10">
                  <c:v>0.0018894206924903653</c:v>
                </c:pt>
                <c:pt idx="11">
                  <c:v>-0.0007725557276449697</c:v>
                </c:pt>
                <c:pt idx="12">
                  <c:v>-0.0040068249421565194</c:v>
                </c:pt>
                <c:pt idx="13">
                  <c:v>-0.007868605728794342</c:v>
                </c:pt>
                <c:pt idx="14">
                  <c:v>-0.012411472300346444</c:v>
                </c:pt>
                <c:pt idx="15">
                  <c:v>-0.017685806019851914</c:v>
                </c:pt>
                <c:pt idx="16">
                  <c:v>-0.023736974894208347</c:v>
                </c:pt>
                <c:pt idx="17">
                  <c:v>-0.03060322081497566</c:v>
                </c:pt>
                <c:pt idx="18">
                  <c:v>-0.038313236540024866</c:v>
                </c:pt>
                <c:pt idx="19">
                  <c:v>-0.046883417280793385</c:v>
                </c:pt>
                <c:pt idx="20">
                  <c:v>-0.056314775601267804</c:v>
                </c:pt>
                <c:pt idx="21">
                  <c:v>-0.06658951327627899</c:v>
                </c:pt>
                <c:pt idx="22">
                  <c:v>-0.0776672499326259</c:v>
                </c:pt>
                <c:pt idx="23">
                  <c:v>-0.08948091584374664</c:v>
                </c:pt>
                <c:pt idx="24">
                  <c:v>-0.10193232530390822</c:v>
                </c:pt>
                <c:pt idx="25">
                  <c:v>-0.11488745770492904</c:v>
                </c:pt>
                <c:pt idx="26">
                  <c:v>-0.128171485904333</c:v>
                </c:pt>
                <c:pt idx="27">
                  <c:v>-0.14156360582465</c:v>
                </c:pt>
                <c:pt idx="28">
                  <c:v>-0.15479173755945272</c:v>
                </c:pt>
                <c:pt idx="29">
                  <c:v>-0.1675271866610684</c:v>
                </c:pt>
                <c:pt idx="30">
                  <c:v>-0.17937937479790347</c:v>
                </c:pt>
                <c:pt idx="31">
                  <c:v>-0.18989077161052204</c:v>
                </c:pt>
                <c:pt idx="32">
                  <c:v>-0.1985321843357738</c:v>
                </c:pt>
                <c:pt idx="33">
                  <c:v>-0.20469858852524256</c:v>
                </c:pt>
                <c:pt idx="34">
                  <c:v>-0.20770571181318914</c:v>
                </c:pt>
                <c:pt idx="35">
                  <c:v>-0.20678761297165252</c:v>
                </c:pt>
                <c:pt idx="36">
                  <c:v>-0.2010955301232024</c:v>
                </c:pt>
                <c:pt idx="37">
                  <c:v>-0.18969830456479178</c:v>
                </c:pt>
                <c:pt idx="38">
                  <c:v>-0.17158471967939318</c:v>
                </c:pt>
                <c:pt idx="39">
                  <c:v>-0.14566812724317998</c:v>
                </c:pt>
                <c:pt idx="40">
                  <c:v>-0.11079376530670325</c:v>
                </c:pt>
                <c:pt idx="41">
                  <c:v>-0.06574920182173737</c:v>
                </c:pt>
                <c:pt idx="42">
                  <c:v>-0.009278365222588309</c:v>
                </c:pt>
                <c:pt idx="43">
                  <c:v>0.059900354000410556</c:v>
                </c:pt>
                <c:pt idx="44">
                  <c:v>0.14307142951312468</c:v>
                </c:pt>
                <c:pt idx="45">
                  <c:v>0.24149444200295758</c:v>
                </c:pt>
                <c:pt idx="46">
                  <c:v>0.356370726758164</c:v>
                </c:pt>
                <c:pt idx="47">
                  <c:v>0.4888039243519754</c:v>
                </c:pt>
                <c:pt idx="48">
                  <c:v>0.639753956527149</c:v>
                </c:pt>
                <c:pt idx="49">
                  <c:v>0.8099839888927338</c:v>
                </c:pt>
                <c:pt idx="50">
                  <c:v>1</c:v>
                </c:pt>
                <c:pt idx="51">
                  <c:v>1.0000000000000409</c:v>
                </c:pt>
                <c:pt idx="52">
                  <c:v>0.8099839888928057</c:v>
                </c:pt>
                <c:pt idx="53">
                  <c:v>0.6397539565272133</c:v>
                </c:pt>
                <c:pt idx="54">
                  <c:v>0.4888039243520319</c:v>
                </c:pt>
                <c:pt idx="55">
                  <c:v>0.3563707267582134</c:v>
                </c:pt>
                <c:pt idx="56">
                  <c:v>0.24149444200300013</c:v>
                </c:pt>
                <c:pt idx="57">
                  <c:v>0.14307142951316085</c:v>
                </c:pt>
                <c:pt idx="58">
                  <c:v>0.05990035400044102</c:v>
                </c:pt>
                <c:pt idx="59">
                  <c:v>-0.009278365222569434</c:v>
                </c:pt>
                <c:pt idx="60">
                  <c:v>-0.06574920182172223</c:v>
                </c:pt>
                <c:pt idx="61">
                  <c:v>-0.11079376530669133</c:v>
                </c:pt>
                <c:pt idx="62">
                  <c:v>-0.1456681272431709</c:v>
                </c:pt>
                <c:pt idx="63">
                  <c:v>-0.17158471967938665</c:v>
                </c:pt>
                <c:pt idx="64">
                  <c:v>-0.1896983045647874</c:v>
                </c:pt>
                <c:pt idx="65">
                  <c:v>-0.2010955301231999</c:v>
                </c:pt>
                <c:pt idx="66">
                  <c:v>-0.20678761297165157</c:v>
                </c:pt>
                <c:pt idx="67">
                  <c:v>-0.2077057118131895</c:v>
                </c:pt>
                <c:pt idx="68">
                  <c:v>-0.20469858852524395</c:v>
                </c:pt>
                <c:pt idx="69">
                  <c:v>-0.19853218433577607</c:v>
                </c:pt>
                <c:pt idx="70">
                  <c:v>-0.18989077161052495</c:v>
                </c:pt>
                <c:pt idx="71">
                  <c:v>-0.1793793747979069</c:v>
                </c:pt>
                <c:pt idx="72">
                  <c:v>-0.16752718666107333</c:v>
                </c:pt>
                <c:pt idx="73">
                  <c:v>-0.1547917375594579</c:v>
                </c:pt>
                <c:pt idx="74">
                  <c:v>-0.14156360582465533</c:v>
                </c:pt>
                <c:pt idx="75">
                  <c:v>-0.12817148590433833</c:v>
                </c:pt>
                <c:pt idx="76">
                  <c:v>-0.11488745770493435</c:v>
                </c:pt>
                <c:pt idx="77">
                  <c:v>-0.10193232530391332</c:v>
                </c:pt>
                <c:pt idx="78">
                  <c:v>-0.0894809158437515</c:v>
                </c:pt>
                <c:pt idx="79">
                  <c:v>-0.07766724993263048</c:v>
                </c:pt>
                <c:pt idx="80">
                  <c:v>-0.06658951327628326</c:v>
                </c:pt>
                <c:pt idx="81">
                  <c:v>-0.05631477560127178</c:v>
                </c:pt>
                <c:pt idx="82">
                  <c:v>-0.046883417280796987</c:v>
                </c:pt>
                <c:pt idx="83">
                  <c:v>-0.03831323654002811</c:v>
                </c:pt>
                <c:pt idx="84">
                  <c:v>-0.030603220814978575</c:v>
                </c:pt>
                <c:pt idx="85">
                  <c:v>-0.023736974894210932</c:v>
                </c:pt>
                <c:pt idx="86">
                  <c:v>-0.017685806019854197</c:v>
                </c:pt>
                <c:pt idx="87">
                  <c:v>-0.012411472300347923</c:v>
                </c:pt>
                <c:pt idx="88">
                  <c:v>-0.007868605728795608</c:v>
                </c:pt>
                <c:pt idx="89">
                  <c:v>-0.0040068249421575716</c:v>
                </c:pt>
                <c:pt idx="90">
                  <c:v>-0.0007725557276458444</c:v>
                </c:pt>
                <c:pt idx="91">
                  <c:v>0.001889420692489644</c:v>
                </c:pt>
                <c:pt idx="92">
                  <c:v>0.00403467027130562</c:v>
                </c:pt>
                <c:pt idx="93">
                  <c:v>0.005718037641609755</c:v>
                </c:pt>
                <c:pt idx="94">
                  <c:v>0.006992784359344574</c:v>
                </c:pt>
                <c:pt idx="95">
                  <c:v>0.007909912005495614</c:v>
                </c:pt>
                <c:pt idx="96">
                  <c:v>0.008517648887016465</c:v>
                </c:pt>
                <c:pt idx="97">
                  <c:v>0.008861079970346845</c:v>
                </c:pt>
                <c:pt idx="98">
                  <c:v>0.008981900780861201</c:v>
                </c:pt>
                <c:pt idx="99">
                  <c:v>0.008918277250658031</c:v>
                </c:pt>
                <c:pt idx="100">
                  <c:v>0.00870479484581399</c:v>
                </c:pt>
                <c:pt idx="101">
                  <c:v>0.008372481710112826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RUG_ÁGYAZOTT!$V$2</c:f>
              <c:strCache>
                <c:ptCount val="1"/>
                <c:pt idx="0">
                  <c:v>m!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RUG_ÁGYAZOTT!$S$3:$S$104</c:f>
              <c:numCache>
                <c:ptCount val="102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</c:v>
                </c:pt>
                <c:pt idx="16">
                  <c:v>-3.40000000000001</c:v>
                </c:pt>
                <c:pt idx="17">
                  <c:v>-3.30000000000001</c:v>
                </c:pt>
                <c:pt idx="18">
                  <c:v>-3.20000000000001</c:v>
                </c:pt>
                <c:pt idx="19">
                  <c:v>-3.10000000000001</c:v>
                </c:pt>
                <c:pt idx="20">
                  <c:v>-3.00000000000001</c:v>
                </c:pt>
                <c:pt idx="21">
                  <c:v>-2.90000000000001</c:v>
                </c:pt>
                <c:pt idx="22">
                  <c:v>-2.80000000000001</c:v>
                </c:pt>
                <c:pt idx="23">
                  <c:v>-2.70000000000001</c:v>
                </c:pt>
                <c:pt idx="24">
                  <c:v>-2.60000000000001</c:v>
                </c:pt>
                <c:pt idx="25">
                  <c:v>-2.50000000000001</c:v>
                </c:pt>
                <c:pt idx="26">
                  <c:v>-2.40000000000001</c:v>
                </c:pt>
                <c:pt idx="27">
                  <c:v>-2.30000000000001</c:v>
                </c:pt>
                <c:pt idx="28">
                  <c:v>-2.20000000000001</c:v>
                </c:pt>
                <c:pt idx="29">
                  <c:v>-2.10000000000001</c:v>
                </c:pt>
                <c:pt idx="30">
                  <c:v>-2.00000000000001</c:v>
                </c:pt>
                <c:pt idx="31">
                  <c:v>-1.90000000000001</c:v>
                </c:pt>
                <c:pt idx="32">
                  <c:v>-1.80000000000001</c:v>
                </c:pt>
                <c:pt idx="33">
                  <c:v>-1.70000000000001</c:v>
                </c:pt>
                <c:pt idx="34">
                  <c:v>-1.60000000000001</c:v>
                </c:pt>
                <c:pt idx="35">
                  <c:v>-1.50000000000001</c:v>
                </c:pt>
                <c:pt idx="36">
                  <c:v>-1.40000000000001</c:v>
                </c:pt>
                <c:pt idx="37">
                  <c:v>-1.30000000000001</c:v>
                </c:pt>
                <c:pt idx="38">
                  <c:v>-1.20000000000001</c:v>
                </c:pt>
                <c:pt idx="39">
                  <c:v>-1.10000000000001</c:v>
                </c:pt>
                <c:pt idx="40">
                  <c:v>-1.00000000000001</c:v>
                </c:pt>
                <c:pt idx="41">
                  <c:v>-0.90000000000001</c:v>
                </c:pt>
                <c:pt idx="42">
                  <c:v>-0.80000000000001</c:v>
                </c:pt>
                <c:pt idx="43">
                  <c:v>-0.70000000000002</c:v>
                </c:pt>
                <c:pt idx="44">
                  <c:v>-0.60000000000002</c:v>
                </c:pt>
                <c:pt idx="45">
                  <c:v>-0.50000000000002</c:v>
                </c:pt>
                <c:pt idx="46">
                  <c:v>-0.40000000000002</c:v>
                </c:pt>
                <c:pt idx="47">
                  <c:v>-0.30000000000002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0</c:v>
                </c:pt>
                <c:pt idx="51">
                  <c:v>-2.04281036531029E-14</c:v>
                </c:pt>
                <c:pt idx="52">
                  <c:v>0.0999999999999801</c:v>
                </c:pt>
                <c:pt idx="53">
                  <c:v>0.19999999999998</c:v>
                </c:pt>
                <c:pt idx="54">
                  <c:v>0.29999999999998</c:v>
                </c:pt>
                <c:pt idx="55">
                  <c:v>0.39999999999998</c:v>
                </c:pt>
                <c:pt idx="56">
                  <c:v>0.49999999999998</c:v>
                </c:pt>
                <c:pt idx="57">
                  <c:v>0.59999999999998</c:v>
                </c:pt>
                <c:pt idx="58">
                  <c:v>0.69999999999998</c:v>
                </c:pt>
                <c:pt idx="59">
                  <c:v>0.79999999999998</c:v>
                </c:pt>
                <c:pt idx="60">
                  <c:v>0.89999999999998</c:v>
                </c:pt>
                <c:pt idx="61">
                  <c:v>0.99999999999998</c:v>
                </c:pt>
                <c:pt idx="62">
                  <c:v>1.09999999999998</c:v>
                </c:pt>
                <c:pt idx="63">
                  <c:v>1.19999999999998</c:v>
                </c:pt>
                <c:pt idx="64">
                  <c:v>1.29999999999998</c:v>
                </c:pt>
                <c:pt idx="65">
                  <c:v>1.39999999999998</c:v>
                </c:pt>
                <c:pt idx="66">
                  <c:v>1.49999999999998</c:v>
                </c:pt>
                <c:pt idx="67">
                  <c:v>1.59999999999998</c:v>
                </c:pt>
                <c:pt idx="68">
                  <c:v>1.69999999999998</c:v>
                </c:pt>
                <c:pt idx="69">
                  <c:v>1.79999999999998</c:v>
                </c:pt>
                <c:pt idx="70">
                  <c:v>1.89999999999998</c:v>
                </c:pt>
                <c:pt idx="71">
                  <c:v>1.99999999999998</c:v>
                </c:pt>
                <c:pt idx="72">
                  <c:v>2.09999999999997</c:v>
                </c:pt>
                <c:pt idx="73">
                  <c:v>2.19999999999997</c:v>
                </c:pt>
                <c:pt idx="74">
                  <c:v>2.29999999999997</c:v>
                </c:pt>
                <c:pt idx="75">
                  <c:v>2.39999999999997</c:v>
                </c:pt>
                <c:pt idx="76">
                  <c:v>2.49999999999997</c:v>
                </c:pt>
                <c:pt idx="77">
                  <c:v>2.59999999999997</c:v>
                </c:pt>
                <c:pt idx="78">
                  <c:v>2.69999999999997</c:v>
                </c:pt>
                <c:pt idx="79">
                  <c:v>2.79999999999997</c:v>
                </c:pt>
                <c:pt idx="80">
                  <c:v>2.89999999999997</c:v>
                </c:pt>
                <c:pt idx="81">
                  <c:v>2.99999999999997</c:v>
                </c:pt>
                <c:pt idx="82">
                  <c:v>3.09999999999997</c:v>
                </c:pt>
                <c:pt idx="83">
                  <c:v>3.19999999999997</c:v>
                </c:pt>
                <c:pt idx="84">
                  <c:v>3.29999999999997</c:v>
                </c:pt>
                <c:pt idx="85">
                  <c:v>3.39999999999997</c:v>
                </c:pt>
                <c:pt idx="86">
                  <c:v>3.49999999999997</c:v>
                </c:pt>
                <c:pt idx="87">
                  <c:v>3.59999999999997</c:v>
                </c:pt>
                <c:pt idx="88">
                  <c:v>3.69999999999997</c:v>
                </c:pt>
                <c:pt idx="89">
                  <c:v>3.79999999999997</c:v>
                </c:pt>
                <c:pt idx="90">
                  <c:v>3.89999999999997</c:v>
                </c:pt>
                <c:pt idx="91">
                  <c:v>3.99999999999997</c:v>
                </c:pt>
                <c:pt idx="92">
                  <c:v>4.09999999999997</c:v>
                </c:pt>
                <c:pt idx="93">
                  <c:v>4.19999999999997</c:v>
                </c:pt>
                <c:pt idx="94">
                  <c:v>4.29999999999997</c:v>
                </c:pt>
                <c:pt idx="95">
                  <c:v>4.39999999999997</c:v>
                </c:pt>
                <c:pt idx="96">
                  <c:v>4.49999999999997</c:v>
                </c:pt>
                <c:pt idx="97">
                  <c:v>4.59999999999997</c:v>
                </c:pt>
                <c:pt idx="98">
                  <c:v>4.69999999999997</c:v>
                </c:pt>
                <c:pt idx="99">
                  <c:v>4.79999999999997</c:v>
                </c:pt>
                <c:pt idx="100">
                  <c:v>4.89999999999996</c:v>
                </c:pt>
                <c:pt idx="101">
                  <c:v>4.99999999999996</c:v>
                </c:pt>
              </c:numCache>
            </c:numRef>
          </c:xVal>
          <c:yVal>
            <c:numRef>
              <c:f>RUG_ÁGYAZOTT!$V$3:$V$104</c:f>
              <c:numCache>
                <c:ptCount val="102"/>
                <c:pt idx="0">
                  <c:v>0.0019113007712959706</c:v>
                </c:pt>
                <c:pt idx="1">
                  <c:v>0.0013888798526601389</c:v>
                </c:pt>
                <c:pt idx="2">
                  <c:v>0.0007200945007530365</c:v>
                </c:pt>
                <c:pt idx="3">
                  <c:v>-0.0001126783271146441</c:v>
                </c:pt>
                <c:pt idx="4">
                  <c:v>-0.0011273387790967655</c:v>
                </c:pt>
                <c:pt idx="5">
                  <c:v>-0.0023417298061525513</c:v>
                </c:pt>
                <c:pt idx="6">
                  <c:v>-0.0037732301081105915</c:v>
                </c:pt>
                <c:pt idx="7">
                  <c:v>-0.005438267218408423</c:v>
                </c:pt>
                <c:pt idx="8">
                  <c:v>-0.007351743808484953</c:v>
                </c:pt>
                <c:pt idx="9">
                  <c:v>-0.009526370679055237</c:v>
                </c:pt>
                <c:pt idx="10">
                  <c:v>-0.01197190052166259</c:v>
                </c:pt>
                <c:pt idx="11">
                  <c:v>-0.014694257417267974</c:v>
                </c:pt>
                <c:pt idx="12">
                  <c:v>-0.017694558228830738</c:v>
                </c:pt>
                <c:pt idx="13">
                  <c:v>-0.020968023583487948</c:v>
                </c:pt>
                <c:pt idx="14">
                  <c:v>-0.02450277807018786</c:v>
                </c:pt>
                <c:pt idx="15">
                  <c:v>-0.028278541644514</c:v>
                </c:pt>
                <c:pt idx="16">
                  <c:v>-0.03226521707810926</c:v>
                </c:pt>
                <c:pt idx="17">
                  <c:v>-0.0364213816588862</c:v>
                </c:pt>
                <c:pt idx="18">
                  <c:v>-0.040692695281482665</c:v>
                </c:pt>
                <c:pt idx="19">
                  <c:v>-0.04501024160317834</c:v>
                </c:pt>
                <c:pt idx="20">
                  <c:v>-0.04928882411191826</c:v>
                </c:pt>
                <c:pt idx="21">
                  <c:v>-0.0534252447865909</c:v>
                </c:pt>
                <c:pt idx="22">
                  <c:v>-0.05729659954294019</c:v>
                </c:pt>
                <c:pt idx="23">
                  <c:v>-0.06075863185798014</c:v>
                </c:pt>
                <c:pt idx="24">
                  <c:v>-0.0636441938443313</c:v>
                </c:pt>
                <c:pt idx="25">
                  <c:v>-0.06576187257971519</c:v>
                </c:pt>
                <c:pt idx="26">
                  <c:v>-0.06689484864237698</c:v>
                </c:pt>
                <c:pt idx="27">
                  <c:v>-0.06680006349374543</c:v>
                </c:pt>
                <c:pt idx="28">
                  <c:v>-0.06520778249165474</c:v>
                </c:pt>
                <c:pt idx="29">
                  <c:v>-0.061821650786730284</c:v>
                </c:pt>
                <c:pt idx="30">
                  <c:v>-0.056319349992128565</c:v>
                </c:pt>
                <c:pt idx="31">
                  <c:v>-0.04835397412485888</c:v>
                </c:pt>
                <c:pt idx="32">
                  <c:v>-0.03755625365438415</c:v>
                </c:pt>
                <c:pt idx="33">
                  <c:v>-0.023537766272700482</c:v>
                </c:pt>
                <c:pt idx="34">
                  <c:v>-0.005895281879739457</c:v>
                </c:pt>
                <c:pt idx="35">
                  <c:v>0.015783603136563944</c:v>
                </c:pt>
                <c:pt idx="36">
                  <c:v>0.04191338140902577</c:v>
                </c:pt>
                <c:pt idx="37">
                  <c:v>0.0729019353995535</c:v>
                </c:pt>
                <c:pt idx="38">
                  <c:v>0.10914005828987303</c:v>
                </c:pt>
                <c:pt idx="39">
                  <c:v>0.15098903250017312</c:v>
                </c:pt>
                <c:pt idx="40">
                  <c:v>0.19876611034640787</c:v>
                </c:pt>
                <c:pt idx="41">
                  <c:v>0.2527277532911629</c:v>
                </c:pt>
                <c:pt idx="42">
                  <c:v>0.3130505040044736</c:v>
                </c:pt>
                <c:pt idx="43">
                  <c:v>0.37980938992513974</c:v>
                </c:pt>
                <c:pt idx="44">
                  <c:v>0.4529537891452347</c:v>
                </c:pt>
                <c:pt idx="45">
                  <c:v>0.5322807302156543</c:v>
                </c:pt>
                <c:pt idx="46">
                  <c:v>0.6174056479016281</c:v>
                </c:pt>
                <c:pt idx="47">
                  <c:v>0.7077306780263323</c:v>
                </c:pt>
                <c:pt idx="48">
                  <c:v>0.802410647342501</c:v>
                </c:pt>
                <c:pt idx="49">
                  <c:v>0.9003169998451742</c:v>
                </c:pt>
                <c:pt idx="50">
                  <c:v>1</c:v>
                </c:pt>
                <c:pt idx="51">
                  <c:v>-1.0000000000000204</c:v>
                </c:pt>
                <c:pt idx="52">
                  <c:v>-0.9003169998452137</c:v>
                </c:pt>
                <c:pt idx="53">
                  <c:v>-0.8024106473425396</c:v>
                </c:pt>
                <c:pt idx="54">
                  <c:v>-0.7077306780263692</c:v>
                </c:pt>
                <c:pt idx="55">
                  <c:v>-0.6174056479016632</c:v>
                </c:pt>
                <c:pt idx="56">
                  <c:v>-0.5322807302156871</c:v>
                </c:pt>
                <c:pt idx="57">
                  <c:v>-0.45295378914526513</c:v>
                </c:pt>
                <c:pt idx="58">
                  <c:v>-0.37980938992516783</c:v>
                </c:pt>
                <c:pt idx="59">
                  <c:v>-0.3130505040044928</c:v>
                </c:pt>
                <c:pt idx="60">
                  <c:v>-0.25272775329118</c:v>
                </c:pt>
                <c:pt idx="61">
                  <c:v>-0.19876611034642308</c:v>
                </c:pt>
                <c:pt idx="62">
                  <c:v>-0.15098903250018653</c:v>
                </c:pt>
                <c:pt idx="63">
                  <c:v>-0.10914005828988473</c:v>
                </c:pt>
                <c:pt idx="64">
                  <c:v>-0.07290193539956355</c:v>
                </c:pt>
                <c:pt idx="65">
                  <c:v>-0.041913381409034306</c:v>
                </c:pt>
                <c:pt idx="66">
                  <c:v>-0.01578360313657109</c:v>
                </c:pt>
                <c:pt idx="67">
                  <c:v>0.005895281879733583</c:v>
                </c:pt>
                <c:pt idx="68">
                  <c:v>0.023537766272695756</c:v>
                </c:pt>
                <c:pt idx="69">
                  <c:v>0.03755625365438046</c:v>
                </c:pt>
                <c:pt idx="70">
                  <c:v>0.04835397412485609</c:v>
                </c:pt>
                <c:pt idx="71">
                  <c:v>0.056319349992126545</c:v>
                </c:pt>
                <c:pt idx="72">
                  <c:v>0.06182165078672853</c:v>
                </c:pt>
                <c:pt idx="73">
                  <c:v>0.06520778249165377</c:v>
                </c:pt>
                <c:pt idx="74">
                  <c:v>0.06680006349374511</c:v>
                </c:pt>
                <c:pt idx="75">
                  <c:v>0.0668948486423772</c:v>
                </c:pt>
                <c:pt idx="76">
                  <c:v>0.06576187257971586</c:v>
                </c:pt>
                <c:pt idx="77">
                  <c:v>0.06364419384433231</c:v>
                </c:pt>
                <c:pt idx="78">
                  <c:v>0.06075863185798142</c:v>
                </c:pt>
                <c:pt idx="79">
                  <c:v>0.05729659954294166</c:v>
                </c:pt>
                <c:pt idx="80">
                  <c:v>0.05342524478659251</c:v>
                </c:pt>
                <c:pt idx="81">
                  <c:v>0.04928882411191996</c:v>
                </c:pt>
                <c:pt idx="82">
                  <c:v>0.04501024160318006</c:v>
                </c:pt>
                <c:pt idx="83">
                  <c:v>0.040692695281484385</c:v>
                </c:pt>
                <c:pt idx="84">
                  <c:v>0.03642138165888789</c:v>
                </c:pt>
                <c:pt idx="85">
                  <c:v>0.03226521707811089</c:v>
                </c:pt>
                <c:pt idx="86">
                  <c:v>0.028278541644515567</c:v>
                </c:pt>
                <c:pt idx="87">
                  <c:v>0.02450277807018896</c:v>
                </c:pt>
                <c:pt idx="88">
                  <c:v>0.020968023583488975</c:v>
                </c:pt>
                <c:pt idx="89">
                  <c:v>0.017694558228831668</c:v>
                </c:pt>
                <c:pt idx="90">
                  <c:v>0.014694257417268822</c:v>
                </c:pt>
                <c:pt idx="91">
                  <c:v>0.011971900521663371</c:v>
                </c:pt>
                <c:pt idx="92">
                  <c:v>0.009526370679055913</c:v>
                </c:pt>
                <c:pt idx="93">
                  <c:v>0.007351743808485569</c:v>
                </c:pt>
                <c:pt idx="94">
                  <c:v>0.005438267218408964</c:v>
                </c:pt>
                <c:pt idx="95">
                  <c:v>0.0037732301081110585</c:v>
                </c:pt>
                <c:pt idx="96">
                  <c:v>0.0023417298061529502</c:v>
                </c:pt>
                <c:pt idx="97">
                  <c:v>0.0011273387790970912</c:v>
                </c:pt>
                <c:pt idx="98">
                  <c:v>0.00011267832711492213</c:v>
                </c:pt>
                <c:pt idx="99">
                  <c:v>-0.0007200945007528105</c:v>
                </c:pt>
                <c:pt idx="100">
                  <c:v>-0.0013888798526599019</c:v>
                </c:pt>
                <c:pt idx="101">
                  <c:v>-0.0019113007712957888</c:v>
                </c:pt>
              </c:numCache>
            </c:numRef>
          </c:yVal>
          <c:smooth val="0"/>
        </c:ser>
        <c:axId val="27287589"/>
        <c:axId val="44261710"/>
      </c:scatterChart>
      <c:valAx>
        <c:axId val="27287589"/>
        <c:scaling>
          <c:orientation val="minMax"/>
          <c:max val="5"/>
          <c:min val="-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1000" b="0" i="0" u="none" baseline="0"/>
            </a:pPr>
          </a:p>
        </c:txPr>
        <c:crossAx val="44261710"/>
        <c:crosses val="autoZero"/>
        <c:crossBetween val="midCat"/>
        <c:dispUnits/>
      </c:valAx>
      <c:valAx>
        <c:axId val="44261710"/>
        <c:scaling>
          <c:orientation val="maxMin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728758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49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99175"/>
          <c:h val="0.8665"/>
        </c:manualLayout>
      </c:layout>
      <c:scatterChart>
        <c:scatterStyle val="line"/>
        <c:varyColors val="0"/>
        <c:ser>
          <c:idx val="0"/>
          <c:order val="0"/>
          <c:tx>
            <c:strRef>
              <c:f>Munka1!$B$9</c:f>
              <c:strCache>
                <c:ptCount val="1"/>
                <c:pt idx="0">
                  <c:v>ey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Munka1!$B$10:$B$110</c:f>
              <c:numCache>
                <c:ptCount val="101"/>
                <c:pt idx="0">
                  <c:v>0</c:v>
                </c:pt>
                <c:pt idx="1">
                  <c:v>0.03141075907812829</c:v>
                </c:pt>
                <c:pt idx="2">
                  <c:v>0.06279051952931337</c:v>
                </c:pt>
                <c:pt idx="3">
                  <c:v>0.09410831331851431</c:v>
                </c:pt>
                <c:pt idx="4">
                  <c:v>0.12533323356430426</c:v>
                </c:pt>
                <c:pt idx="5">
                  <c:v>0.15643446504023087</c:v>
                </c:pt>
                <c:pt idx="6">
                  <c:v>0.1873813145857246</c:v>
                </c:pt>
                <c:pt idx="7">
                  <c:v>0.21814324139654256</c:v>
                </c:pt>
                <c:pt idx="8">
                  <c:v>0.2486898871648548</c:v>
                </c:pt>
                <c:pt idx="9">
                  <c:v>0.2789911060392293</c:v>
                </c:pt>
                <c:pt idx="10">
                  <c:v>0.3090169943749474</c:v>
                </c:pt>
                <c:pt idx="11">
                  <c:v>0.33873792024529137</c:v>
                </c:pt>
                <c:pt idx="12">
                  <c:v>0.3681245526846779</c:v>
                </c:pt>
                <c:pt idx="13">
                  <c:v>0.3971478906347806</c:v>
                </c:pt>
                <c:pt idx="14">
                  <c:v>0.4257792915650727</c:v>
                </c:pt>
                <c:pt idx="15">
                  <c:v>0.45399049973954675</c:v>
                </c:pt>
                <c:pt idx="16">
                  <c:v>0.4817536741017153</c:v>
                </c:pt>
                <c:pt idx="17">
                  <c:v>0.5090414157503713</c:v>
                </c:pt>
                <c:pt idx="18">
                  <c:v>0.5358267949789967</c:v>
                </c:pt>
                <c:pt idx="19">
                  <c:v>0.5620833778521306</c:v>
                </c:pt>
                <c:pt idx="20">
                  <c:v>0.5877852522924731</c:v>
                </c:pt>
                <c:pt idx="21">
                  <c:v>0.6129070536529764</c:v>
                </c:pt>
                <c:pt idx="22">
                  <c:v>0.6374239897486896</c:v>
                </c:pt>
                <c:pt idx="23">
                  <c:v>0.6613118653236518</c:v>
                </c:pt>
                <c:pt idx="24">
                  <c:v>0.6845471059286886</c:v>
                </c:pt>
                <c:pt idx="25">
                  <c:v>0.7071067811865475</c:v>
                </c:pt>
                <c:pt idx="26">
                  <c:v>0.7289686274214116</c:v>
                </c:pt>
                <c:pt idx="27">
                  <c:v>0.7501110696304596</c:v>
                </c:pt>
                <c:pt idx="28">
                  <c:v>0.7705132427757893</c:v>
                </c:pt>
                <c:pt idx="29">
                  <c:v>0.7901550123756903</c:v>
                </c:pt>
                <c:pt idx="30">
                  <c:v>0.8090169943749475</c:v>
                </c:pt>
                <c:pt idx="31">
                  <c:v>0.8270805742745618</c:v>
                </c:pt>
                <c:pt idx="32">
                  <c:v>0.8443279255020151</c:v>
                </c:pt>
                <c:pt idx="33">
                  <c:v>0.8607420270039436</c:v>
                </c:pt>
                <c:pt idx="34">
                  <c:v>0.8763066800438637</c:v>
                </c:pt>
                <c:pt idx="35">
                  <c:v>0.8910065241883678</c:v>
                </c:pt>
                <c:pt idx="36">
                  <c:v>0.9048270524660196</c:v>
                </c:pt>
                <c:pt idx="37">
                  <c:v>0.9177546256839811</c:v>
                </c:pt>
                <c:pt idx="38">
                  <c:v>0.9297764858882513</c:v>
                </c:pt>
                <c:pt idx="39">
                  <c:v>0.9408807689542255</c:v>
                </c:pt>
                <c:pt idx="40">
                  <c:v>0.9510565162951535</c:v>
                </c:pt>
                <c:pt idx="41">
                  <c:v>0.960293685676943</c:v>
                </c:pt>
                <c:pt idx="42">
                  <c:v>0.9685831611286311</c:v>
                </c:pt>
                <c:pt idx="43">
                  <c:v>0.9759167619387473</c:v>
                </c:pt>
                <c:pt idx="44">
                  <c:v>0.9822872507286886</c:v>
                </c:pt>
                <c:pt idx="45">
                  <c:v>0.9876883405951378</c:v>
                </c:pt>
                <c:pt idx="46">
                  <c:v>0.9921147013144779</c:v>
                </c:pt>
                <c:pt idx="47">
                  <c:v>0.99556196460308</c:v>
                </c:pt>
                <c:pt idx="48">
                  <c:v>0.9980267284282716</c:v>
                </c:pt>
                <c:pt idx="49">
                  <c:v>0.9995065603657316</c:v>
                </c:pt>
                <c:pt idx="50">
                  <c:v>1</c:v>
                </c:pt>
                <c:pt idx="51">
                  <c:v>0.9995065603657316</c:v>
                </c:pt>
                <c:pt idx="52">
                  <c:v>0.9980267284282716</c:v>
                </c:pt>
                <c:pt idx="53">
                  <c:v>0.99556196460308</c:v>
                </c:pt>
                <c:pt idx="54">
                  <c:v>0.9921147013144778</c:v>
                </c:pt>
                <c:pt idx="55">
                  <c:v>0.9876883405951377</c:v>
                </c:pt>
                <c:pt idx="56">
                  <c:v>0.9822872507286886</c:v>
                </c:pt>
                <c:pt idx="57">
                  <c:v>0.9759167619387474</c:v>
                </c:pt>
                <c:pt idx="58">
                  <c:v>0.9685831611286312</c:v>
                </c:pt>
                <c:pt idx="59">
                  <c:v>0.9602936856769431</c:v>
                </c:pt>
                <c:pt idx="60">
                  <c:v>0.9510565162951536</c:v>
                </c:pt>
                <c:pt idx="61">
                  <c:v>0.9408807689542255</c:v>
                </c:pt>
                <c:pt idx="62">
                  <c:v>0.9297764858882513</c:v>
                </c:pt>
                <c:pt idx="63">
                  <c:v>0.9177546256839813</c:v>
                </c:pt>
                <c:pt idx="64">
                  <c:v>0.9048270524660195</c:v>
                </c:pt>
                <c:pt idx="65">
                  <c:v>0.8910065241883679</c:v>
                </c:pt>
                <c:pt idx="66">
                  <c:v>0.8763066800438635</c:v>
                </c:pt>
                <c:pt idx="67">
                  <c:v>0.8607420270039436</c:v>
                </c:pt>
                <c:pt idx="68">
                  <c:v>0.844327925502015</c:v>
                </c:pt>
                <c:pt idx="69">
                  <c:v>0.827080574274562</c:v>
                </c:pt>
                <c:pt idx="70">
                  <c:v>0.8090169943749475</c:v>
                </c:pt>
                <c:pt idx="71">
                  <c:v>0.7901550123756905</c:v>
                </c:pt>
                <c:pt idx="72">
                  <c:v>0.7705132427757893</c:v>
                </c:pt>
                <c:pt idx="73">
                  <c:v>0.7501110696304597</c:v>
                </c:pt>
                <c:pt idx="74">
                  <c:v>0.7289686274214114</c:v>
                </c:pt>
                <c:pt idx="75">
                  <c:v>0.7071067811865476</c:v>
                </c:pt>
                <c:pt idx="76">
                  <c:v>0.6845471059286888</c:v>
                </c:pt>
                <c:pt idx="77">
                  <c:v>0.6613118653236518</c:v>
                </c:pt>
                <c:pt idx="78">
                  <c:v>0.6374239897486899</c:v>
                </c:pt>
                <c:pt idx="79">
                  <c:v>0.6129070536529764</c:v>
                </c:pt>
                <c:pt idx="80">
                  <c:v>0.5877852522924732</c:v>
                </c:pt>
                <c:pt idx="81">
                  <c:v>0.5620833778521305</c:v>
                </c:pt>
                <c:pt idx="82">
                  <c:v>0.535826794978997</c:v>
                </c:pt>
                <c:pt idx="83">
                  <c:v>0.5090414157503714</c:v>
                </c:pt>
                <c:pt idx="84">
                  <c:v>0.4817536741017156</c:v>
                </c:pt>
                <c:pt idx="85">
                  <c:v>0.45399049973954686</c:v>
                </c:pt>
                <c:pt idx="86">
                  <c:v>0.4257792915650729</c:v>
                </c:pt>
                <c:pt idx="87">
                  <c:v>0.3971478906347806</c:v>
                </c:pt>
                <c:pt idx="88">
                  <c:v>0.36812455268467814</c:v>
                </c:pt>
                <c:pt idx="89">
                  <c:v>0.3387379202452913</c:v>
                </c:pt>
                <c:pt idx="90">
                  <c:v>0.3090169943749475</c:v>
                </c:pt>
                <c:pt idx="91">
                  <c:v>0.2789911060392291</c:v>
                </c:pt>
                <c:pt idx="92">
                  <c:v>0.24868988716485482</c:v>
                </c:pt>
                <c:pt idx="93">
                  <c:v>0.21814324139654231</c:v>
                </c:pt>
                <c:pt idx="94">
                  <c:v>0.18738131458572502</c:v>
                </c:pt>
                <c:pt idx="95">
                  <c:v>0.15643446504023098</c:v>
                </c:pt>
                <c:pt idx="96">
                  <c:v>0.12533323356430454</c:v>
                </c:pt>
                <c:pt idx="97">
                  <c:v>0.09410831331851435</c:v>
                </c:pt>
                <c:pt idx="98">
                  <c:v>0.06279051952931358</c:v>
                </c:pt>
                <c:pt idx="99">
                  <c:v>0.031410759078128236</c:v>
                </c:pt>
                <c:pt idx="100">
                  <c:v>1.22514845490862E-16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Munka1!$C$9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Munka1!$C$10:$C$110</c:f>
              <c:numCache>
                <c:ptCount val="101"/>
                <c:pt idx="0">
                  <c:v>0.5235987755982988</c:v>
                </c:pt>
                <c:pt idx="1">
                  <c:v>0.5233404112099642</c:v>
                </c:pt>
                <c:pt idx="2">
                  <c:v>0.5225655730194189</c:v>
                </c:pt>
                <c:pt idx="3">
                  <c:v>0.5212750256984096</c:v>
                </c:pt>
                <c:pt idx="4">
                  <c:v>0.5194700428613326</c:v>
                </c:pt>
                <c:pt idx="5">
                  <c:v>0.5171524058083297</c:v>
                </c:pt>
                <c:pt idx="6">
                  <c:v>0.5143244017673606</c:v>
                </c:pt>
                <c:pt idx="7">
                  <c:v>0.5109888216369847</c:v>
                </c:pt>
                <c:pt idx="8">
                  <c:v>0.507148957232081</c:v>
                </c:pt>
                <c:pt idx="9">
                  <c:v>0.502808598035225</c:v>
                </c:pt>
                <c:pt idx="10">
                  <c:v>0.4979720274569259</c:v>
                </c:pt>
                <c:pt idx="11">
                  <c:v>0.49264401860841833</c:v>
                </c:pt>
                <c:pt idx="12">
                  <c:v>0.48682982959117743</c:v>
                </c:pt>
                <c:pt idx="13">
                  <c:v>0.48053519830780755</c:v>
                </c:pt>
                <c:pt idx="14">
                  <c:v>0.4737663367994255</c:v>
                </c:pt>
                <c:pt idx="15">
                  <c:v>0.4665299251151255</c:v>
                </c:pt>
                <c:pt idx="16">
                  <c:v>0.45883310471957717</c:v>
                </c:pt>
                <c:pt idx="17">
                  <c:v>0.4506834714452628</c:v>
                </c:pt>
                <c:pt idx="18">
                  <c:v>0.44208906799630676</c:v>
                </c:pt>
                <c:pt idx="19">
                  <c:v>0.43305837601129843</c:v>
                </c:pt>
                <c:pt idx="20">
                  <c:v>0.42360030769293827</c:v>
                </c:pt>
                <c:pt idx="21">
                  <c:v>0.41372419701277013</c:v>
                </c:pt>
                <c:pt idx="22">
                  <c:v>0.403439790499678</c:v>
                </c:pt>
                <c:pt idx="23">
                  <c:v>0.39275723762123893</c:v>
                </c:pt>
                <c:pt idx="24">
                  <c:v>0.3816870807674236</c:v>
                </c:pt>
                <c:pt idx="25">
                  <c:v>0.3702402448465305</c:v>
                </c:pt>
                <c:pt idx="26">
                  <c:v>0.3584280265036203</c:v>
                </c:pt>
                <c:pt idx="27">
                  <c:v>0.34626208297209116</c:v>
                </c:pt>
                <c:pt idx="28">
                  <c:v>0.33375442056939647</c:v>
                </c:pt>
                <c:pt idx="29">
                  <c:v>0.3209173828482594</c:v>
                </c:pt>
                <c:pt idx="30">
                  <c:v>0.3077636384150761</c:v>
                </c:pt>
                <c:pt idx="31">
                  <c:v>0.29430616842753154</c:v>
                </c:pt>
                <c:pt idx="32">
                  <c:v>0.28055825378376326</c:v>
                </c:pt>
                <c:pt idx="33">
                  <c:v>0.2665334620157189</c:v>
                </c:pt>
                <c:pt idx="34">
                  <c:v>0.25224563389963994</c:v>
                </c:pt>
                <c:pt idx="35">
                  <c:v>0.2377088697968865</c:v>
                </c:pt>
                <c:pt idx="36">
                  <c:v>0.22293751573858311</c:v>
                </c:pt>
                <c:pt idx="37">
                  <c:v>0.20794614926781818</c:v>
                </c:pt>
                <c:pt idx="38">
                  <c:v>0.1927495650533689</c:v>
                </c:pt>
                <c:pt idx="39">
                  <c:v>0.17736276028914882</c:v>
                </c:pt>
                <c:pt idx="40">
                  <c:v>0.1618009198937889</c:v>
                </c:pt>
                <c:pt idx="41">
                  <c:v>0.14607940152495572</c:v>
                </c:pt>
                <c:pt idx="42">
                  <c:v>0.13021372042319715</c:v>
                </c:pt>
                <c:pt idx="43">
                  <c:v>0.1142195341002739</c:v>
                </c:pt>
                <c:pt idx="44">
                  <c:v>0.09811262688708512</c:v>
                </c:pt>
                <c:pt idx="45">
                  <c:v>0.08190889435643979</c:v>
                </c:pt>
                <c:pt idx="46">
                  <c:v>0.06562432763604532</c:v>
                </c:pt>
                <c:pt idx="47">
                  <c:v>0.04927499762719527</c:v>
                </c:pt>
                <c:pt idx="48">
                  <c:v>0.032877039144729635</c:v>
                </c:pt>
                <c:pt idx="49">
                  <c:v>0.016446634993921176</c:v>
                </c:pt>
                <c:pt idx="50">
                  <c:v>3.207431154581505E-17</c:v>
                </c:pt>
                <c:pt idx="51">
                  <c:v>-0.016446634993921117</c:v>
                </c:pt>
                <c:pt idx="52">
                  <c:v>-0.032877039144729565</c:v>
                </c:pt>
                <c:pt idx="53">
                  <c:v>-0.049274997627195206</c:v>
                </c:pt>
                <c:pt idx="54">
                  <c:v>-0.06562432763604538</c:v>
                </c:pt>
                <c:pt idx="55">
                  <c:v>-0.08190889435643985</c:v>
                </c:pt>
                <c:pt idx="56">
                  <c:v>-0.09811262688708516</c:v>
                </c:pt>
                <c:pt idx="57">
                  <c:v>-0.1142195341002737</c:v>
                </c:pt>
                <c:pt idx="58">
                  <c:v>-0.13021372042319698</c:v>
                </c:pt>
                <c:pt idx="59">
                  <c:v>-0.14607940152495555</c:v>
                </c:pt>
                <c:pt idx="60">
                  <c:v>-0.1618009198937888</c:v>
                </c:pt>
                <c:pt idx="61">
                  <c:v>-0.17736276028914877</c:v>
                </c:pt>
                <c:pt idx="62">
                  <c:v>-0.19274956505336882</c:v>
                </c:pt>
                <c:pt idx="63">
                  <c:v>-0.20794614926781813</c:v>
                </c:pt>
                <c:pt idx="64">
                  <c:v>-0.22293751573858314</c:v>
                </c:pt>
                <c:pt idx="65">
                  <c:v>-0.23770886979688644</c:v>
                </c:pt>
                <c:pt idx="66">
                  <c:v>-0.25224563389964005</c:v>
                </c:pt>
                <c:pt idx="67">
                  <c:v>-0.266533462015719</c:v>
                </c:pt>
                <c:pt idx="68">
                  <c:v>-0.2805582537837635</c:v>
                </c:pt>
                <c:pt idx="69">
                  <c:v>-0.29430616842753143</c:v>
                </c:pt>
                <c:pt idx="70">
                  <c:v>-0.30776363841507604</c:v>
                </c:pt>
                <c:pt idx="71">
                  <c:v>-0.3209173828482592</c:v>
                </c:pt>
                <c:pt idx="72">
                  <c:v>-0.3337544205693965</c:v>
                </c:pt>
                <c:pt idx="73">
                  <c:v>-0.3462620829720911</c:v>
                </c:pt>
                <c:pt idx="74">
                  <c:v>-0.3584280265036204</c:v>
                </c:pt>
                <c:pt idx="75">
                  <c:v>-0.37024024484653045</c:v>
                </c:pt>
                <c:pt idx="76">
                  <c:v>-0.38168708076742347</c:v>
                </c:pt>
                <c:pt idx="77">
                  <c:v>-0.39275723762123893</c:v>
                </c:pt>
                <c:pt idx="78">
                  <c:v>-0.40343979049967793</c:v>
                </c:pt>
                <c:pt idx="79">
                  <c:v>-0.41372419701277013</c:v>
                </c:pt>
                <c:pt idx="80">
                  <c:v>-0.4236003076929382</c:v>
                </c:pt>
                <c:pt idx="81">
                  <c:v>-0.4330583760112985</c:v>
                </c:pt>
                <c:pt idx="82">
                  <c:v>-0.44208906799630665</c:v>
                </c:pt>
                <c:pt idx="83">
                  <c:v>-0.45068347144526266</c:v>
                </c:pt>
                <c:pt idx="84">
                  <c:v>-0.45883310471957706</c:v>
                </c:pt>
                <c:pt idx="85">
                  <c:v>-0.46652992511512537</c:v>
                </c:pt>
                <c:pt idx="86">
                  <c:v>-0.4737663367994254</c:v>
                </c:pt>
                <c:pt idx="87">
                  <c:v>-0.48053519830780755</c:v>
                </c:pt>
                <c:pt idx="88">
                  <c:v>-0.4868298295911774</c:v>
                </c:pt>
                <c:pt idx="89">
                  <c:v>-0.49264401860841833</c:v>
                </c:pt>
                <c:pt idx="90">
                  <c:v>-0.4979720274569259</c:v>
                </c:pt>
                <c:pt idx="91">
                  <c:v>-0.502808598035225</c:v>
                </c:pt>
                <c:pt idx="92">
                  <c:v>-0.507148957232081</c:v>
                </c:pt>
                <c:pt idx="93">
                  <c:v>-0.5109888216369847</c:v>
                </c:pt>
                <c:pt idx="94">
                  <c:v>-0.5143244017673605</c:v>
                </c:pt>
                <c:pt idx="95">
                  <c:v>-0.5171524058083297</c:v>
                </c:pt>
                <c:pt idx="96">
                  <c:v>-0.5194700428613325</c:v>
                </c:pt>
                <c:pt idx="97">
                  <c:v>-0.5212750256984096</c:v>
                </c:pt>
                <c:pt idx="98">
                  <c:v>-0.5225655730194189</c:v>
                </c:pt>
                <c:pt idx="99">
                  <c:v>-0.5233404112099642</c:v>
                </c:pt>
                <c:pt idx="100">
                  <c:v>-0.5235987755982988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Munka1!$D$9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Munka1!$D$10:$D$110</c:f>
              <c:numCache>
                <c:ptCount val="101"/>
                <c:pt idx="0">
                  <c:v>0</c:v>
                </c:pt>
                <c:pt idx="1">
                  <c:v>172.22875891058473</c:v>
                </c:pt>
                <c:pt idx="2">
                  <c:v>344.2875488295548</c:v>
                </c:pt>
                <c:pt idx="3">
                  <c:v>516.0065685041695</c:v>
                </c:pt>
                <c:pt idx="4">
                  <c:v>687.2163519938988</c:v>
                </c:pt>
                <c:pt idx="5">
                  <c:v>857.7479359128455</c:v>
                </c:pt>
                <c:pt idx="6">
                  <c:v>1027.4330261762095</c:v>
                </c:pt>
                <c:pt idx="7">
                  <c:v>1196.1041640862304</c:v>
                </c:pt>
                <c:pt idx="8">
                  <c:v>1363.5948915937038</c:v>
                </c:pt>
                <c:pt idx="9">
                  <c:v>1529.7399155719806</c:v>
                </c:pt>
                <c:pt idx="10">
                  <c:v>1694.3752709413257</c:v>
                </c:pt>
                <c:pt idx="11">
                  <c:v>1857.3384824826578</c:v>
                </c:pt>
                <c:pt idx="12">
                  <c:v>2018.4687251809712</c:v>
                </c:pt>
                <c:pt idx="13">
                  <c:v>2177.6069829402145</c:v>
                </c:pt>
                <c:pt idx="14">
                  <c:v>2334.5962055129726</c:v>
                </c:pt>
                <c:pt idx="15">
                  <c:v>2489.2814634901047</c:v>
                </c:pt>
                <c:pt idx="16">
                  <c:v>2641.5101011973657</c:v>
                </c:pt>
                <c:pt idx="17">
                  <c:v>2791.131887348124</c:v>
                </c:pt>
                <c:pt idx="18">
                  <c:v>2937.9991633035056</c:v>
                </c:pt>
                <c:pt idx="19">
                  <c:v>3081.966988793645</c:v>
                </c:pt>
                <c:pt idx="20">
                  <c:v>3222.8932849562284</c:v>
                </c:pt>
                <c:pt idx="21">
                  <c:v>3360.6389745511815</c:v>
                </c:pt>
                <c:pt idx="22">
                  <c:v>3495.0681192131137</c:v>
                </c:pt>
                <c:pt idx="23">
                  <c:v>3626.048053606071</c:v>
                </c:pt>
                <c:pt idx="24">
                  <c:v>3753.4495163482047</c:v>
                </c:pt>
                <c:pt idx="25">
                  <c:v>3877.1467775771553</c:v>
                </c:pt>
                <c:pt idx="26">
                  <c:v>3997.01776303024</c:v>
                </c:pt>
                <c:pt idx="27">
                  <c:v>4112.944174517017</c:v>
                </c:pt>
                <c:pt idx="28">
                  <c:v>4224.811606665313</c:v>
                </c:pt>
                <c:pt idx="29">
                  <c:v>4332.509659825517</c:v>
                </c:pt>
                <c:pt idx="30">
                  <c:v>4435.932049021703</c:v>
                </c:pt>
                <c:pt idx="31">
                  <c:v>4534.976708842071</c:v>
                </c:pt>
                <c:pt idx="32">
                  <c:v>4629.545894165187</c:v>
                </c:pt>
                <c:pt idx="33">
                  <c:v>4719.54627662261</c:v>
                </c:pt>
                <c:pt idx="34">
                  <c:v>4804.889036702734</c:v>
                </c:pt>
                <c:pt idx="35">
                  <c:v>4885.489951404915</c:v>
                </c:pt>
                <c:pt idx="36">
                  <c:v>4961.26947735741</c:v>
                </c:pt>
                <c:pt idx="37">
                  <c:v>5032.152829317076</c:v>
                </c:pt>
                <c:pt idx="38">
                  <c:v>5098.070053973379</c:v>
                </c:pt>
                <c:pt idx="39">
                  <c:v>5158.956098983869</c:v>
                </c:pt>
                <c:pt idx="40">
                  <c:v>5214.750877172978</c:v>
                </c:pt>
                <c:pt idx="41">
                  <c:v>5265.399325830821</c:v>
                </c:pt>
                <c:pt idx="42">
                  <c:v>5310.851461053434</c:v>
                </c:pt>
                <c:pt idx="43">
                  <c:v>5351.062427070854</c:v>
                </c:pt>
                <c:pt idx="44">
                  <c:v>5385.99254051435</c:v>
                </c:pt>
                <c:pt idx="45">
                  <c:v>5415.607329579121</c:v>
                </c:pt>
                <c:pt idx="46">
                  <c:v>5439.877568043792</c:v>
                </c:pt>
                <c:pt idx="47">
                  <c:v>5458.779304113182</c:v>
                </c:pt>
                <c:pt idx="48">
                  <c:v>5472.293884055824</c:v>
                </c:pt>
                <c:pt idx="49">
                  <c:v>5480.4079706129505</c:v>
                </c:pt>
                <c:pt idx="50">
                  <c:v>5483.113556160754</c:v>
                </c:pt>
                <c:pt idx="51">
                  <c:v>5480.4079706129505</c:v>
                </c:pt>
                <c:pt idx="52">
                  <c:v>5472.293884055824</c:v>
                </c:pt>
                <c:pt idx="53">
                  <c:v>5458.779304113182</c:v>
                </c:pt>
                <c:pt idx="54">
                  <c:v>5439.877568043792</c:v>
                </c:pt>
                <c:pt idx="55">
                  <c:v>5415.607329579119</c:v>
                </c:pt>
                <c:pt idx="56">
                  <c:v>5385.99254051435</c:v>
                </c:pt>
                <c:pt idx="57">
                  <c:v>5351.062427070854</c:v>
                </c:pt>
                <c:pt idx="58">
                  <c:v>5310.851461053434</c:v>
                </c:pt>
                <c:pt idx="59">
                  <c:v>5265.399325830822</c:v>
                </c:pt>
                <c:pt idx="60">
                  <c:v>5214.750877172979</c:v>
                </c:pt>
                <c:pt idx="61">
                  <c:v>5158.956098983869</c:v>
                </c:pt>
                <c:pt idx="62">
                  <c:v>5098.070053973379</c:v>
                </c:pt>
                <c:pt idx="63">
                  <c:v>5032.152829317077</c:v>
                </c:pt>
                <c:pt idx="64">
                  <c:v>4961.269477357409</c:v>
                </c:pt>
                <c:pt idx="65">
                  <c:v>4885.489951404916</c:v>
                </c:pt>
                <c:pt idx="66">
                  <c:v>4804.889036702733</c:v>
                </c:pt>
                <c:pt idx="67">
                  <c:v>4719.54627662261</c:v>
                </c:pt>
                <c:pt idx="68">
                  <c:v>4629.545894165186</c:v>
                </c:pt>
                <c:pt idx="69">
                  <c:v>4534.976708842073</c:v>
                </c:pt>
                <c:pt idx="70">
                  <c:v>4435.932049021703</c:v>
                </c:pt>
                <c:pt idx="71">
                  <c:v>4332.509659825518</c:v>
                </c:pt>
                <c:pt idx="72">
                  <c:v>4224.811606665313</c:v>
                </c:pt>
                <c:pt idx="73">
                  <c:v>4112.944174517018</c:v>
                </c:pt>
                <c:pt idx="74">
                  <c:v>3997.0177630302396</c:v>
                </c:pt>
                <c:pt idx="75">
                  <c:v>3877.1467775771557</c:v>
                </c:pt>
                <c:pt idx="76">
                  <c:v>3753.4495163482056</c:v>
                </c:pt>
                <c:pt idx="77">
                  <c:v>3626.048053606071</c:v>
                </c:pt>
                <c:pt idx="78">
                  <c:v>3495.0681192131156</c:v>
                </c:pt>
                <c:pt idx="79">
                  <c:v>3360.6389745511815</c:v>
                </c:pt>
                <c:pt idx="80">
                  <c:v>3222.8932849562293</c:v>
                </c:pt>
                <c:pt idx="81">
                  <c:v>3081.966988793644</c:v>
                </c:pt>
                <c:pt idx="82">
                  <c:v>2937.999163303508</c:v>
                </c:pt>
                <c:pt idx="83">
                  <c:v>2791.1318873481246</c:v>
                </c:pt>
                <c:pt idx="84">
                  <c:v>2641.510101197367</c:v>
                </c:pt>
                <c:pt idx="85">
                  <c:v>2489.281463490105</c:v>
                </c:pt>
                <c:pt idx="86">
                  <c:v>2334.5962055129735</c:v>
                </c:pt>
                <c:pt idx="87">
                  <c:v>2177.6069829402145</c:v>
                </c:pt>
                <c:pt idx="88">
                  <c:v>2018.4687251809728</c:v>
                </c:pt>
                <c:pt idx="89">
                  <c:v>1857.3384824826576</c:v>
                </c:pt>
                <c:pt idx="90">
                  <c:v>1694.3752709413263</c:v>
                </c:pt>
                <c:pt idx="91">
                  <c:v>1529.73991557198</c:v>
                </c:pt>
                <c:pt idx="92">
                  <c:v>1363.594891593704</c:v>
                </c:pt>
                <c:pt idx="93">
                  <c:v>1196.104164086229</c:v>
                </c:pt>
                <c:pt idx="94">
                  <c:v>1027.4330261762118</c:v>
                </c:pt>
                <c:pt idx="95">
                  <c:v>857.7479359128462</c:v>
                </c:pt>
                <c:pt idx="96">
                  <c:v>687.2163519939004</c:v>
                </c:pt>
                <c:pt idx="97">
                  <c:v>516.0065685041698</c:v>
                </c:pt>
                <c:pt idx="98">
                  <c:v>344.2875488295559</c:v>
                </c:pt>
                <c:pt idx="99">
                  <c:v>172.22875891058442</c:v>
                </c:pt>
                <c:pt idx="100">
                  <c:v>6.717628101418858E-13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Munka1!$E$9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Munka1!$E$10:$E$110</c:f>
              <c:numCache>
                <c:ptCount val="101"/>
                <c:pt idx="0">
                  <c:v>-2870.951544472205</c:v>
                </c:pt>
                <c:pt idx="1">
                  <c:v>-2869.5349031920987</c:v>
                </c:pt>
                <c:pt idx="2">
                  <c:v>-2865.286377405688</c:v>
                </c:pt>
                <c:pt idx="3">
                  <c:v>-2858.2101598949953</c:v>
                </c:pt>
                <c:pt idx="4">
                  <c:v>-2848.313234032381</c:v>
                </c:pt>
                <c:pt idx="5">
                  <c:v>-2835.6053668888</c:v>
                </c:pt>
                <c:pt idx="6">
                  <c:v>-2820.099099594885</c:v>
                </c:pt>
                <c:pt idx="7">
                  <c:v>-2801.80973496436</c:v>
                </c:pt>
                <c:pt idx="8">
                  <c:v>-2780.755322392014</c:v>
                </c:pt>
                <c:pt idx="9">
                  <c:v>-2756.956640041126</c:v>
                </c:pt>
                <c:pt idx="10">
                  <c:v>-2730.4371743379256</c:v>
                </c:pt>
                <c:pt idx="11">
                  <c:v>-2701.223096793329</c:v>
                </c:pt>
                <c:pt idx="12">
                  <c:v>-2669.343238174815</c:v>
                </c:pt>
                <c:pt idx="13">
                  <c:v>-2634.829060053936</c:v>
                </c:pt>
                <c:pt idx="14">
                  <c:v>-2597.7146237575516</c:v>
                </c:pt>
                <c:pt idx="15">
                  <c:v>-2558.036556753406</c:v>
                </c:pt>
                <c:pt idx="16">
                  <c:v>-2515.8340165032405</c:v>
                </c:pt>
                <c:pt idx="17">
                  <c:v>-2471.148651819108</c:v>
                </c:pt>
                <c:pt idx="18">
                  <c:v>-2424.024561761023</c:v>
                </c:pt>
                <c:pt idx="19">
                  <c:v>-2374.5082521165114</c:v>
                </c:pt>
                <c:pt idx="20">
                  <c:v>-2322.648589505017</c:v>
                </c:pt>
                <c:pt idx="21">
                  <c:v>-2268.4967531524426</c:v>
                </c:pt>
                <c:pt idx="22">
                  <c:v>-2212.106184383439</c:v>
                </c:pt>
                <c:pt idx="23">
                  <c:v>-2153.532533881266</c:v>
                </c:pt>
                <c:pt idx="24">
                  <c:v>-2092.833606767285</c:v>
                </c:pt>
                <c:pt idx="25">
                  <c:v>-2030.0693055542881</c:v>
                </c:pt>
                <c:pt idx="26">
                  <c:v>-1965.301571029947</c:v>
                </c:pt>
                <c:pt idx="27">
                  <c:v>-1898.594321128733</c:v>
                </c:pt>
                <c:pt idx="28">
                  <c:v>-1830.0133878526356</c:v>
                </c:pt>
                <c:pt idx="29">
                  <c:v>-1759.6264523029217</c:v>
                </c:pt>
                <c:pt idx="30">
                  <c:v>-1687.5029778870603</c:v>
                </c:pt>
                <c:pt idx="31">
                  <c:v>-1613.7141417667283</c:v>
                </c:pt>
                <c:pt idx="32">
                  <c:v>-1538.3327646145417</c:v>
                </c:pt>
                <c:pt idx="33">
                  <c:v>-1461.433238748846</c:v>
                </c:pt>
                <c:pt idx="34">
                  <c:v>-1383.0914547174787</c:v>
                </c:pt>
                <c:pt idx="35">
                  <c:v>-1303.3847264029603</c:v>
                </c:pt>
                <c:pt idx="36">
                  <c:v>-1222.3917147230266</c:v>
                </c:pt>
                <c:pt idx="37">
                  <c:v>-1140.1923500018015</c:v>
                </c:pt>
                <c:pt idx="38">
                  <c:v>-1056.8677530882162</c:v>
                </c:pt>
                <c:pt idx="39">
                  <c:v>-972.5001552995221</c:v>
                </c:pt>
                <c:pt idx="40">
                  <c:v>-887.1728172689141</c:v>
                </c:pt>
                <c:pt idx="41">
                  <c:v>-800.9699467773347</c:v>
                </c:pt>
                <c:pt idx="42">
                  <c:v>-713.9766156505588</c:v>
                </c:pt>
                <c:pt idx="43">
                  <c:v>-626.2786758035774</c:v>
                </c:pt>
                <c:pt idx="44">
                  <c:v>-537.9626745151186</c:v>
                </c:pt>
                <c:pt idx="45">
                  <c:v>-449.1157690159341</c:v>
                </c:pt>
                <c:pt idx="46">
                  <c:v>-359.82564047513495</c:v>
                </c:pt>
                <c:pt idx="47">
                  <c:v>-270.18040746946343</c:v>
                </c:pt>
                <c:pt idx="48">
                  <c:v>-180.26853902089482</c:v>
                </c:pt>
                <c:pt idx="49">
                  <c:v>-90.17876728839705</c:v>
                </c:pt>
                <c:pt idx="50">
                  <c:v>-1.7586709244138192E-13</c:v>
                </c:pt>
                <c:pt idx="51">
                  <c:v>90.17876728839671</c:v>
                </c:pt>
                <c:pt idx="52">
                  <c:v>180.26853902089448</c:v>
                </c:pt>
                <c:pt idx="53">
                  <c:v>270.18040746946303</c:v>
                </c:pt>
                <c:pt idx="54">
                  <c:v>359.82564047513523</c:v>
                </c:pt>
                <c:pt idx="55">
                  <c:v>449.11576901593446</c:v>
                </c:pt>
                <c:pt idx="56">
                  <c:v>537.9626745151188</c:v>
                </c:pt>
                <c:pt idx="57">
                  <c:v>626.2786758035762</c:v>
                </c:pt>
                <c:pt idx="58">
                  <c:v>713.9766156505578</c:v>
                </c:pt>
                <c:pt idx="59">
                  <c:v>800.9699467773337</c:v>
                </c:pt>
                <c:pt idx="60">
                  <c:v>887.1728172689137</c:v>
                </c:pt>
                <c:pt idx="61">
                  <c:v>972.5001552995219</c:v>
                </c:pt>
                <c:pt idx="62">
                  <c:v>1056.867753088216</c:v>
                </c:pt>
                <c:pt idx="63">
                  <c:v>1140.1923500018013</c:v>
                </c:pt>
                <c:pt idx="64">
                  <c:v>1222.3917147230268</c:v>
                </c:pt>
                <c:pt idx="65">
                  <c:v>1303.3847264029596</c:v>
                </c:pt>
                <c:pt idx="66">
                  <c:v>1383.091454717479</c:v>
                </c:pt>
                <c:pt idx="67">
                  <c:v>1461.4332387488462</c:v>
                </c:pt>
                <c:pt idx="68">
                  <c:v>1538.3327646145426</c:v>
                </c:pt>
                <c:pt idx="69">
                  <c:v>1613.7141417667278</c:v>
                </c:pt>
                <c:pt idx="70">
                  <c:v>1687.50297788706</c:v>
                </c:pt>
                <c:pt idx="71">
                  <c:v>1759.6264523029208</c:v>
                </c:pt>
                <c:pt idx="72">
                  <c:v>1830.0133878526358</c:v>
                </c:pt>
                <c:pt idx="73">
                  <c:v>1898.5943211287326</c:v>
                </c:pt>
                <c:pt idx="74">
                  <c:v>1965.3015710299471</c:v>
                </c:pt>
                <c:pt idx="75">
                  <c:v>2030.069305554288</c:v>
                </c:pt>
                <c:pt idx="76">
                  <c:v>2092.8336067672844</c:v>
                </c:pt>
                <c:pt idx="77">
                  <c:v>2153.532533881266</c:v>
                </c:pt>
                <c:pt idx="78">
                  <c:v>2212.106184383439</c:v>
                </c:pt>
                <c:pt idx="79">
                  <c:v>2268.4967531524426</c:v>
                </c:pt>
                <c:pt idx="80">
                  <c:v>2322.6485895050164</c:v>
                </c:pt>
                <c:pt idx="81">
                  <c:v>2374.508252116512</c:v>
                </c:pt>
                <c:pt idx="82">
                  <c:v>2424.024561761022</c:v>
                </c:pt>
                <c:pt idx="83">
                  <c:v>2471.148651819108</c:v>
                </c:pt>
                <c:pt idx="84">
                  <c:v>2515.83401650324</c:v>
                </c:pt>
                <c:pt idx="85">
                  <c:v>2558.036556753406</c:v>
                </c:pt>
                <c:pt idx="86">
                  <c:v>2597.714623757551</c:v>
                </c:pt>
                <c:pt idx="87">
                  <c:v>2634.829060053936</c:v>
                </c:pt>
                <c:pt idx="88">
                  <c:v>2669.3432381748144</c:v>
                </c:pt>
                <c:pt idx="89">
                  <c:v>2701.223096793329</c:v>
                </c:pt>
                <c:pt idx="90">
                  <c:v>2730.4371743379256</c:v>
                </c:pt>
                <c:pt idx="91">
                  <c:v>2756.956640041126</c:v>
                </c:pt>
                <c:pt idx="92">
                  <c:v>2780.755322392014</c:v>
                </c:pt>
                <c:pt idx="93">
                  <c:v>2801.80973496436</c:v>
                </c:pt>
                <c:pt idx="94">
                  <c:v>2820.099099594885</c:v>
                </c:pt>
                <c:pt idx="95">
                  <c:v>2835.6053668888</c:v>
                </c:pt>
                <c:pt idx="96">
                  <c:v>2848.31323403238</c:v>
                </c:pt>
                <c:pt idx="97">
                  <c:v>2858.2101598949953</c:v>
                </c:pt>
                <c:pt idx="98">
                  <c:v>2865.286377405688</c:v>
                </c:pt>
                <c:pt idx="99">
                  <c:v>2869.5349031920987</c:v>
                </c:pt>
                <c:pt idx="100">
                  <c:v>2870.951544472205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Munka1!$F$9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Munka1!$A$10:$A$110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Munka1!$F$10:$F$110</c:f>
              <c:numCache>
                <c:ptCount val="101"/>
                <c:pt idx="0">
                  <c:v>0</c:v>
                </c:pt>
                <c:pt idx="1">
                  <c:v>-47.21749213716847</c:v>
                </c:pt>
                <c:pt idx="2">
                  <c:v>-94.38838631023447</c:v>
                </c:pt>
                <c:pt idx="3">
                  <c:v>-141.46613054166022</c:v>
                </c:pt>
                <c:pt idx="4">
                  <c:v>-188.40426478165435</c:v>
                </c:pt>
                <c:pt idx="5">
                  <c:v>-235.15646675863144</c:v>
                </c:pt>
                <c:pt idx="6">
                  <c:v>-281.6765976937021</c:v>
                </c:pt>
                <c:pt idx="7">
                  <c:v>-327.91874783407684</c:v>
                </c:pt>
                <c:pt idx="8">
                  <c:v>-373.83728176044957</c:v>
                </c:pt>
                <c:pt idx="9">
                  <c:v>-419.38688342364674</c:v>
                </c:pt>
                <c:pt idx="10">
                  <c:v>-464.52260086609664</c:v>
                </c:pt>
                <c:pt idx="11">
                  <c:v>-509.19989058398517</c:v>
                </c:pt>
                <c:pt idx="12">
                  <c:v>-553.374661486315</c:v>
                </c:pt>
                <c:pt idx="13">
                  <c:v>-597.0033184074905</c:v>
                </c:pt>
                <c:pt idx="14">
                  <c:v>-640.042805130482</c:v>
                </c:pt>
                <c:pt idx="15">
                  <c:v>-682.4506468781136</c:v>
                </c:pt>
                <c:pt idx="16">
                  <c:v>-724.184992230542</c:v>
                </c:pt>
                <c:pt idx="17">
                  <c:v>-765.2046544275524</c:v>
                </c:pt>
                <c:pt idx="18">
                  <c:v>-805.4691520149203</c:v>
                </c:pt>
                <c:pt idx="19">
                  <c:v>-844.9387487947187</c:v>
                </c:pt>
                <c:pt idx="20">
                  <c:v>-883.574493040148</c:v>
                </c:pt>
                <c:pt idx="21">
                  <c:v>-921.3382559361879</c:v>
                </c:pt>
                <c:pt idx="22">
                  <c:v>-958.1927692081348</c:v>
                </c:pt>
                <c:pt idx="23">
                  <c:v>-994.1016619008882</c:v>
                </c:pt>
                <c:pt idx="24">
                  <c:v>-1029.0294962726935</c:v>
                </c:pt>
                <c:pt idx="25">
                  <c:v>-1062.9418027679142</c:v>
                </c:pt>
                <c:pt idx="26">
                  <c:v>-1095.805114034322</c:v>
                </c:pt>
                <c:pt idx="27">
                  <c:v>-1127.586997951333</c:v>
                </c:pt>
                <c:pt idx="28">
                  <c:v>-1158.2560896365935</c:v>
                </c:pt>
                <c:pt idx="29">
                  <c:v>-1187.7821223993353</c:v>
                </c:pt>
                <c:pt idx="30">
                  <c:v>-1216.1359576099426</c:v>
                </c:pt>
                <c:pt idx="31">
                  <c:v>-1243.2896134562623</c:v>
                </c:pt>
                <c:pt idx="32">
                  <c:v>-1269.2162925582747</c:v>
                </c:pt>
                <c:pt idx="33">
                  <c:v>-1293.8904084138721</c:v>
                </c:pt>
                <c:pt idx="34">
                  <c:v>-1317.2876106496476</c:v>
                </c:pt>
                <c:pt idx="35">
                  <c:v>-1339.3848090517715</c:v>
                </c:pt>
                <c:pt idx="36">
                  <c:v>-1360.1601963532498</c:v>
                </c:pt>
                <c:pt idx="37">
                  <c:v>-1379.593269755058</c:v>
                </c:pt>
                <c:pt idx="38">
                  <c:v>-1397.6648511599312</c:v>
                </c:pt>
                <c:pt idx="39">
                  <c:v>-1414.3571060988324</c:v>
                </c:pt>
                <c:pt idx="40">
                  <c:v>-1429.653561331417</c:v>
                </c:pt>
                <c:pt idx="41">
                  <c:v>-1443.5391211031335</c:v>
                </c:pt>
                <c:pt idx="42">
                  <c:v>-1456.0000820429113</c:v>
                </c:pt>
                <c:pt idx="43">
                  <c:v>-1467.024146686733</c:v>
                </c:pt>
                <c:pt idx="44">
                  <c:v>-1476.6004356137469</c:v>
                </c:pt>
                <c:pt idx="45">
                  <c:v>-1484.719498182941</c:v>
                </c:pt>
                <c:pt idx="46">
                  <c:v>-1491.3733218597854</c:v>
                </c:pt>
                <c:pt idx="47">
                  <c:v>-1496.5553401236375</c:v>
                </c:pt>
                <c:pt idx="48">
                  <c:v>-1500.2604389481037</c:v>
                </c:pt>
                <c:pt idx="49">
                  <c:v>-1502.4849618479657</c:v>
                </c:pt>
                <c:pt idx="50">
                  <c:v>-1503.2267134876918</c:v>
                </c:pt>
                <c:pt idx="51">
                  <c:v>-1502.4849618479657</c:v>
                </c:pt>
                <c:pt idx="52">
                  <c:v>-1500.2604389481037</c:v>
                </c:pt>
                <c:pt idx="53">
                  <c:v>-1496.5553401236375</c:v>
                </c:pt>
                <c:pt idx="54">
                  <c:v>-1491.3733218597852</c:v>
                </c:pt>
                <c:pt idx="55">
                  <c:v>-1484.7194981829407</c:v>
                </c:pt>
                <c:pt idx="56">
                  <c:v>-1476.6004356137469</c:v>
                </c:pt>
                <c:pt idx="57">
                  <c:v>-1467.0241466867335</c:v>
                </c:pt>
                <c:pt idx="58">
                  <c:v>-1456.0000820429118</c:v>
                </c:pt>
                <c:pt idx="59">
                  <c:v>-1443.5391211031338</c:v>
                </c:pt>
                <c:pt idx="60">
                  <c:v>-1429.653561331417</c:v>
                </c:pt>
                <c:pt idx="61">
                  <c:v>-1414.3571060988324</c:v>
                </c:pt>
                <c:pt idx="62">
                  <c:v>-1397.6648511599312</c:v>
                </c:pt>
                <c:pt idx="63">
                  <c:v>-1379.593269755058</c:v>
                </c:pt>
                <c:pt idx="64">
                  <c:v>-1360.1601963532498</c:v>
                </c:pt>
                <c:pt idx="65">
                  <c:v>-1339.3848090517718</c:v>
                </c:pt>
                <c:pt idx="66">
                  <c:v>-1317.287610649647</c:v>
                </c:pt>
                <c:pt idx="67">
                  <c:v>-1293.8904084138721</c:v>
                </c:pt>
                <c:pt idx="68">
                  <c:v>-1269.2162925582745</c:v>
                </c:pt>
                <c:pt idx="69">
                  <c:v>-1243.2896134562627</c:v>
                </c:pt>
                <c:pt idx="70">
                  <c:v>-1216.1359576099426</c:v>
                </c:pt>
                <c:pt idx="71">
                  <c:v>-1187.7821223993358</c:v>
                </c:pt>
                <c:pt idx="72">
                  <c:v>-1158.2560896365935</c:v>
                </c:pt>
                <c:pt idx="73">
                  <c:v>-1127.586997951333</c:v>
                </c:pt>
                <c:pt idx="74">
                  <c:v>-1095.805114034322</c:v>
                </c:pt>
                <c:pt idx="75">
                  <c:v>-1062.9418027679142</c:v>
                </c:pt>
                <c:pt idx="76">
                  <c:v>-1029.0294962726937</c:v>
                </c:pt>
                <c:pt idx="77">
                  <c:v>-994.1016619008882</c:v>
                </c:pt>
                <c:pt idx="78">
                  <c:v>-958.1927692081351</c:v>
                </c:pt>
                <c:pt idx="79">
                  <c:v>-921.3382559361879</c:v>
                </c:pt>
                <c:pt idx="80">
                  <c:v>-883.5744930401484</c:v>
                </c:pt>
                <c:pt idx="81">
                  <c:v>-844.9387487947185</c:v>
                </c:pt>
                <c:pt idx="82">
                  <c:v>-805.4691520149208</c:v>
                </c:pt>
                <c:pt idx="83">
                  <c:v>-765.2046544275526</c:v>
                </c:pt>
                <c:pt idx="84">
                  <c:v>-724.1849922305424</c:v>
                </c:pt>
                <c:pt idx="85">
                  <c:v>-682.4506468781138</c:v>
                </c:pt>
                <c:pt idx="86">
                  <c:v>-640.0428051304821</c:v>
                </c:pt>
                <c:pt idx="87">
                  <c:v>-597.0033184074905</c:v>
                </c:pt>
                <c:pt idx="88">
                  <c:v>-553.3746614863153</c:v>
                </c:pt>
                <c:pt idx="89">
                  <c:v>-509.19989058398505</c:v>
                </c:pt>
                <c:pt idx="90">
                  <c:v>-464.52260086609687</c:v>
                </c:pt>
                <c:pt idx="91">
                  <c:v>-419.38688342364645</c:v>
                </c:pt>
                <c:pt idx="92">
                  <c:v>-373.8372817604496</c:v>
                </c:pt>
                <c:pt idx="93">
                  <c:v>-327.9187478340765</c:v>
                </c:pt>
                <c:pt idx="94">
                  <c:v>-281.6765976937027</c:v>
                </c:pt>
                <c:pt idx="95">
                  <c:v>-235.1564667586316</c:v>
                </c:pt>
                <c:pt idx="96">
                  <c:v>-188.40426478165477</c:v>
                </c:pt>
                <c:pt idx="97">
                  <c:v>-141.4661305416603</c:v>
                </c:pt>
                <c:pt idx="98">
                  <c:v>-94.38838631023478</c:v>
                </c:pt>
                <c:pt idx="99">
                  <c:v>-47.217492137168385</c:v>
                </c:pt>
                <c:pt idx="100">
                  <c:v>-1.8416758854068084E-13</c:v>
                </c:pt>
              </c:numCache>
            </c:numRef>
          </c:yVal>
          <c:smooth val="0"/>
        </c:ser>
        <c:axId val="22415021"/>
        <c:axId val="408598"/>
      </c:scatterChart>
      <c:valAx>
        <c:axId val="2241502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8598"/>
        <c:crosses val="autoZero"/>
        <c:crossBetween val="midCat"/>
        <c:dispUnits/>
      </c:valAx>
      <c:valAx>
        <c:axId val="40859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415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925"/>
          <c:w val="0.7662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6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AZ ELMOZDULÁSOK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525"/>
          <c:w val="0.8867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Munka2!$BF$9</c:f>
              <c:strCache>
                <c:ptCount val="1"/>
                <c:pt idx="0">
                  <c:v>ey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Munka2!$BE$10:$BE$110</c:f>
              <c:numCache/>
            </c:numRef>
          </c:cat>
          <c:val>
            <c:numRef>
              <c:f>Munka2!$BF$10:$BF$110</c:f>
              <c:numCache/>
            </c:numRef>
          </c:val>
          <c:smooth val="0"/>
        </c:ser>
        <c:ser>
          <c:idx val="0"/>
          <c:order val="1"/>
          <c:tx>
            <c:strRef>
              <c:f>Munka2!$BG$9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Munka2!$BE$10:$BE$110</c:f>
              <c:numCache/>
            </c:numRef>
          </c:cat>
          <c:val>
            <c:numRef>
              <c:f>Munka2!$BG$10:$BG$110</c:f>
              <c:numCache/>
            </c:numRef>
          </c:val>
          <c:smooth val="0"/>
        </c:ser>
        <c:marker val="1"/>
        <c:axId val="3677383"/>
        <c:axId val="33096448"/>
      </c:lineChart>
      <c:catAx>
        <c:axId val="3677383"/>
        <c:scaling>
          <c:orientation val="maxMin"/>
        </c:scaling>
        <c:axPos val="t"/>
        <c:delete val="0"/>
        <c:numFmt formatCode="General" sourceLinked="1"/>
        <c:majorTickMark val="in"/>
        <c:minorTickMark val="none"/>
        <c:tickLblPos val="nextTo"/>
        <c:crossAx val="33096448"/>
        <c:crosses val="autoZero"/>
        <c:auto val="0"/>
        <c:lblOffset val="100"/>
        <c:tickLblSkip val="10"/>
        <c:tickMarkSkip val="10"/>
        <c:noMultiLvlLbl val="0"/>
      </c:catAx>
      <c:valAx>
        <c:axId val="330964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crossAx val="36773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4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TEHER-IGÉNYBEVÉTELEK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975"/>
          <c:w val="0.85925"/>
          <c:h val="0.80275"/>
        </c:manualLayout>
      </c:layout>
      <c:scatterChart>
        <c:scatterStyle val="line"/>
        <c:varyColors val="0"/>
        <c:ser>
          <c:idx val="4"/>
          <c:order val="0"/>
          <c:tx>
            <c:strRef>
              <c:f>Munka2!$BH$9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Munka2!$BE$10:$BE$110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Munka2!$BH$10:$BH$110</c:f>
              <c:numCache>
                <c:ptCount val="101"/>
                <c:pt idx="0">
                  <c:v>0</c:v>
                </c:pt>
                <c:pt idx="1">
                  <c:v>1630.5925468659993</c:v>
                </c:pt>
                <c:pt idx="2">
                  <c:v>3255.571879643726</c:v>
                </c:pt>
                <c:pt idx="3">
                  <c:v>4869.472100577964</c:v>
                </c:pt>
                <c:pt idx="4">
                  <c:v>6467.113657776067</c:v>
                </c:pt>
                <c:pt idx="5">
                  <c:v>8043.7263739314185</c:v>
                </c:pt>
                <c:pt idx="6">
                  <c:v>9595.049863269502</c:v>
                </c:pt>
                <c:pt idx="7">
                  <c:v>11117.406277127991</c:v>
                </c:pt>
                <c:pt idx="8">
                  <c:v>12607.742203404663</c:v>
                </c:pt>
                <c:pt idx="9">
                  <c:v>14063.638624217463</c:v>
                </c:pt>
                <c:pt idx="10">
                  <c:v>15483.289956761493</c:v>
                </c:pt>
                <c:pt idx="11">
                  <c:v>16865.455209796877</c:v>
                </c:pt>
                <c:pt idx="12">
                  <c:v>18209.38603752491</c:v>
                </c:pt>
                <c:pt idx="13">
                  <c:v>19514.73783961124</c:v>
                </c:pt>
                <c:pt idx="14">
                  <c:v>20781.470946632086</c:v>
                </c:pt>
                <c:pt idx="15">
                  <c:v>22009.74928706985</c:v>
                </c:pt>
                <c:pt idx="16">
                  <c:v>23199.84373900189</c:v>
                </c:pt>
                <c:pt idx="17">
                  <c:v>24352.046652526667</c:v>
                </c:pt>
                <c:pt idx="18">
                  <c:v>25466.60285295599</c:v>
                </c:pt>
                <c:pt idx="19">
                  <c:v>26543.660899134822</c:v>
                </c:pt>
                <c:pt idx="20">
                  <c:v>27583.246601227664</c:v>
                </c:pt>
                <c:pt idx="21">
                  <c:v>28585.258939279538</c:v>
                </c:pt>
                <c:pt idx="22">
                  <c:v>29549.48671405848</c:v>
                </c:pt>
                <c:pt idx="23">
                  <c:v>30475.64264481626</c:v>
                </c:pt>
                <c:pt idx="24">
                  <c:v>31363.410326994217</c:v>
                </c:pt>
                <c:pt idx="25">
                  <c:v>32212.49857214428</c:v>
                </c:pt>
                <c:pt idx="26">
                  <c:v>33022.697234104475</c:v>
                </c:pt>
                <c:pt idx="27">
                  <c:v>33793.92870306255</c:v>
                </c:pt>
                <c:pt idx="28">
                  <c:v>34526.289806106215</c:v>
                </c:pt>
                <c:pt idx="29">
                  <c:v>35220.07983475677</c:v>
                </c:pt>
                <c:pt idx="30">
                  <c:v>35875.81173915676</c:v>
                </c:pt>
                <c:pt idx="31">
                  <c:v>36494.20507151853</c:v>
                </c:pt>
                <c:pt idx="32">
                  <c:v>37076.16089811484</c:v>
                </c:pt>
                <c:pt idx="33">
                  <c:v>37622.720493569985</c:v>
                </c:pt>
                <c:pt idx="34">
                  <c:v>38135.01105260906</c:v>
                </c:pt>
                <c:pt idx="35">
                  <c:v>38614.18278740744</c:v>
                </c:pt>
                <c:pt idx="36">
                  <c:v>39061.34253261907</c:v>
                </c:pt>
                <c:pt idx="37">
                  <c:v>39477.48929622085</c:v>
                </c:pt>
                <c:pt idx="38">
                  <c:v>39863.45704998045</c:v>
                </c:pt>
                <c:pt idx="39">
                  <c:v>40219.86946397829</c:v>
                </c:pt>
                <c:pt idx="40">
                  <c:v>40547.11030688706</c:v>
                </c:pt>
                <c:pt idx="41">
                  <c:v>40845.31194123521</c:v>
                </c:pt>
                <c:pt idx="42">
                  <c:v>41114.36284917455</c:v>
                </c:pt>
                <c:pt idx="43">
                  <c:v>41353.93355380501</c:v>
                </c:pt>
                <c:pt idx="44">
                  <c:v>41563.518784074375</c:v>
                </c:pt>
                <c:pt idx="45">
                  <c:v>41742.49239294475</c:v>
                </c:pt>
                <c:pt idx="46">
                  <c:v>41890.17048906737</c:v>
                </c:pt>
                <c:pt idx="47">
                  <c:v>42005.877567744516</c:v>
                </c:pt>
                <c:pt idx="48">
                  <c:v>42089.01018258471</c:v>
                </c:pt>
                <c:pt idx="49">
                  <c:v>42139.09290465574</c:v>
                </c:pt>
                <c:pt idx="50">
                  <c:v>42155.82195383073</c:v>
                </c:pt>
                <c:pt idx="51">
                  <c:v>42139.09290465574</c:v>
                </c:pt>
                <c:pt idx="52">
                  <c:v>42089.01018258471</c:v>
                </c:pt>
                <c:pt idx="53">
                  <c:v>42005.877567744516</c:v>
                </c:pt>
                <c:pt idx="54">
                  <c:v>41890.17048906737</c:v>
                </c:pt>
                <c:pt idx="55">
                  <c:v>41742.492392944725</c:v>
                </c:pt>
                <c:pt idx="56">
                  <c:v>41563.518784074375</c:v>
                </c:pt>
                <c:pt idx="57">
                  <c:v>41353.93355380501</c:v>
                </c:pt>
                <c:pt idx="58">
                  <c:v>41114.36284917455</c:v>
                </c:pt>
                <c:pt idx="59">
                  <c:v>40845.311941235224</c:v>
                </c:pt>
                <c:pt idx="60">
                  <c:v>40547.11030688706</c:v>
                </c:pt>
                <c:pt idx="61">
                  <c:v>40219.86946397829</c:v>
                </c:pt>
                <c:pt idx="62">
                  <c:v>39863.45704998045</c:v>
                </c:pt>
                <c:pt idx="63">
                  <c:v>39477.48929622085</c:v>
                </c:pt>
                <c:pt idx="64">
                  <c:v>39061.342532619055</c:v>
                </c:pt>
                <c:pt idx="65">
                  <c:v>38614.18278740745</c:v>
                </c:pt>
                <c:pt idx="66">
                  <c:v>38135.01105260906</c:v>
                </c:pt>
                <c:pt idx="67">
                  <c:v>37622.72049356998</c:v>
                </c:pt>
                <c:pt idx="68">
                  <c:v>37076.160898114824</c:v>
                </c:pt>
                <c:pt idx="69">
                  <c:v>36494.20507151853</c:v>
                </c:pt>
                <c:pt idx="70">
                  <c:v>35875.81173915676</c:v>
                </c:pt>
                <c:pt idx="71">
                  <c:v>35220.07983475677</c:v>
                </c:pt>
                <c:pt idx="72">
                  <c:v>34526.289806106215</c:v>
                </c:pt>
                <c:pt idx="73">
                  <c:v>33793.92870306256</c:v>
                </c:pt>
                <c:pt idx="74">
                  <c:v>33022.697234104475</c:v>
                </c:pt>
                <c:pt idx="75">
                  <c:v>32212.49857214428</c:v>
                </c:pt>
                <c:pt idx="76">
                  <c:v>31363.410326994224</c:v>
                </c:pt>
                <c:pt idx="77">
                  <c:v>30475.64264481626</c:v>
                </c:pt>
                <c:pt idx="78">
                  <c:v>29549.48671405849</c:v>
                </c:pt>
                <c:pt idx="79">
                  <c:v>28585.258939279538</c:v>
                </c:pt>
                <c:pt idx="80">
                  <c:v>27583.24660122767</c:v>
                </c:pt>
                <c:pt idx="81">
                  <c:v>26543.660899134815</c:v>
                </c:pt>
                <c:pt idx="82">
                  <c:v>25466.602852956014</c:v>
                </c:pt>
                <c:pt idx="83">
                  <c:v>24352.04665252667</c:v>
                </c:pt>
                <c:pt idx="84">
                  <c:v>23199.843739001903</c:v>
                </c:pt>
                <c:pt idx="85">
                  <c:v>22009.749287069855</c:v>
                </c:pt>
                <c:pt idx="86">
                  <c:v>20781.470946632093</c:v>
                </c:pt>
                <c:pt idx="87">
                  <c:v>19514.73783961124</c:v>
                </c:pt>
                <c:pt idx="88">
                  <c:v>18209.386037524924</c:v>
                </c:pt>
                <c:pt idx="89">
                  <c:v>16865.45520979687</c:v>
                </c:pt>
                <c:pt idx="90">
                  <c:v>15483.2899567615</c:v>
                </c:pt>
                <c:pt idx="91">
                  <c:v>14063.638624217456</c:v>
                </c:pt>
                <c:pt idx="92">
                  <c:v>12607.742203404663</c:v>
                </c:pt>
                <c:pt idx="93">
                  <c:v>11117.406277127977</c:v>
                </c:pt>
                <c:pt idx="94">
                  <c:v>9595.04986326952</c:v>
                </c:pt>
                <c:pt idx="95">
                  <c:v>8043.726373931424</c:v>
                </c:pt>
                <c:pt idx="96">
                  <c:v>6467.1136577760835</c:v>
                </c:pt>
                <c:pt idx="97">
                  <c:v>4869.4721005779675</c:v>
                </c:pt>
                <c:pt idx="98">
                  <c:v>3255.571879643737</c:v>
                </c:pt>
                <c:pt idx="99">
                  <c:v>1630.5925468659962</c:v>
                </c:pt>
                <c:pt idx="100">
                  <c:v>6.3626014562588706E-12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Munka2!$BI$9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Munka2!$BE$10:$BE$110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Munka2!$BI$10:$BI$110</c:f>
              <c:numCache>
                <c:ptCount val="101"/>
                <c:pt idx="0">
                  <c:v>-27192.217553468494</c:v>
                </c:pt>
                <c:pt idx="1">
                  <c:v>-27145.233826823136</c:v>
                </c:pt>
                <c:pt idx="2">
                  <c:v>-27005.52195413461</c:v>
                </c:pt>
                <c:pt idx="3">
                  <c:v>-26776.72999286927</c:v>
                </c:pt>
                <c:pt idx="4">
                  <c:v>-26464.709991274103</c:v>
                </c:pt>
                <c:pt idx="5">
                  <c:v>-26077.192474585154</c:v>
                </c:pt>
                <c:pt idx="6">
                  <c:v>-25623.36257457574</c:v>
                </c:pt>
                <c:pt idx="7">
                  <c:v>-25113.36679584111</c:v>
                </c:pt>
                <c:pt idx="8">
                  <c:v>-24557.78386331581</c:v>
                </c:pt>
                <c:pt idx="9">
                  <c:v>-23967.095082612606</c:v>
                </c:pt>
                <c:pt idx="10">
                  <c:v>-23351.189036529144</c:v>
                </c:pt>
                <c:pt idx="11">
                  <c:v>-22718.93230367445</c:v>
                </c:pt>
                <c:pt idx="12">
                  <c:v>-22077.83247644766</c:v>
                </c:pt>
                <c:pt idx="13">
                  <c:v>-21433.8125043298</c:v>
                </c:pt>
                <c:pt idx="14">
                  <c:v>-20791.106860473137</c:v>
                </c:pt>
                <c:pt idx="15">
                  <c:v>-20152.28088345254</c:v>
                </c:pt>
                <c:pt idx="16">
                  <c:v>-19518.36558168129</c:v>
                </c:pt>
                <c:pt idx="17">
                  <c:v>-18889.091892302375</c:v>
                </c:pt>
                <c:pt idx="18">
                  <c:v>-18263.201480218035</c:v>
                </c:pt>
                <c:pt idx="19">
                  <c:v>-17638.806153536738</c:v>
                </c:pt>
                <c:pt idx="20">
                  <c:v>-17013.765214181927</c:v>
                </c:pt>
                <c:pt idx="21">
                  <c:v>-16386.049733299224</c:v>
                </c:pt>
                <c:pt idx="22">
                  <c:v>-15754.064826237623</c:v>
                </c:pt>
                <c:pt idx="23">
                  <c:v>-15116.905299086155</c:v>
                </c:pt>
                <c:pt idx="24">
                  <c:v>-14474.526175336825</c:v>
                </c:pt>
                <c:pt idx="25">
                  <c:v>-13827.817074783032</c:v>
                </c:pt>
                <c:pt idx="26">
                  <c:v>-13178.577596619405</c:v>
                </c:pt>
                <c:pt idx="27">
                  <c:v>-12529.399095049394</c:v>
                </c:pt>
                <c:pt idx="28">
                  <c:v>-11883.465872040355</c:v>
                </c:pt>
                <c:pt idx="29">
                  <c:v>-11244.295246958602</c:v>
                </c:pt>
                <c:pt idx="30">
                  <c:v>-10615.440697883136</c:v>
                </c:pt>
                <c:pt idx="31">
                  <c:v>-10000.184946836278</c:v>
                </c:pt>
                <c:pt idx="32">
                  <c:v>-9401.250291839882</c:v>
                </c:pt>
                <c:pt idx="33">
                  <c:v>-8820.551665612893</c:v>
                </c:pt>
                <c:pt idx="34">
                  <c:v>-8259.013998114835</c:v>
                </c:pt>
                <c:pt idx="35">
                  <c:v>-7716.46981813952</c:v>
                </c:pt>
                <c:pt idx="36">
                  <c:v>-7191.646125266921</c:v>
                </c:pt>
                <c:pt idx="37">
                  <c:v>-6682.241973212252</c:v>
                </c:pt>
                <c:pt idx="38">
                  <c:v>-6185.09055555751</c:v>
                </c:pt>
                <c:pt idx="39">
                  <c:v>-5696.392501859631</c:v>
                </c:pt>
                <c:pt idx="40">
                  <c:v>-5212.001152742805</c:v>
                </c:pt>
                <c:pt idx="41">
                  <c:v>-4727.736266764204</c:v>
                </c:pt>
                <c:pt idx="42">
                  <c:v>-4239.700264685951</c:v>
                </c:pt>
                <c:pt idx="43">
                  <c:v>-3744.570921248769</c:v>
                </c:pt>
                <c:pt idx="44">
                  <c:v>-3239.846377358365</c:v>
                </c:pt>
                <c:pt idx="45">
                  <c:v>-2724.022297453757</c:v>
                </c:pt>
                <c:pt idx="46">
                  <c:v>-2196.6866067607934</c:v>
                </c:pt>
                <c:pt idx="47">
                  <c:v>-1658.5240459288898</c:v>
                </c:pt>
                <c:pt idx="48">
                  <c:v>-1111.2302149184572</c:v>
                </c:pt>
                <c:pt idx="49">
                  <c:v>-557.3422324540808</c:v>
                </c:pt>
                <c:pt idx="50">
                  <c:v>-1.0878962471331444E-12</c:v>
                </c:pt>
                <c:pt idx="51">
                  <c:v>557.3422324540792</c:v>
                </c:pt>
                <c:pt idx="52">
                  <c:v>1111.230214918455</c:v>
                </c:pt>
                <c:pt idx="53">
                  <c:v>1658.5240459288875</c:v>
                </c:pt>
                <c:pt idx="54">
                  <c:v>2196.6866067607957</c:v>
                </c:pt>
                <c:pt idx="55">
                  <c:v>2724.022297453759</c:v>
                </c:pt>
                <c:pt idx="56">
                  <c:v>3239.8463773583676</c:v>
                </c:pt>
                <c:pt idx="57">
                  <c:v>3744.5709212487604</c:v>
                </c:pt>
                <c:pt idx="58">
                  <c:v>4239.700264685947</c:v>
                </c:pt>
                <c:pt idx="59">
                  <c:v>4727.736266764198</c:v>
                </c:pt>
                <c:pt idx="60">
                  <c:v>5212.001152742802</c:v>
                </c:pt>
                <c:pt idx="61">
                  <c:v>5696.392501859629</c:v>
                </c:pt>
                <c:pt idx="62">
                  <c:v>6185.090555557508</c:v>
                </c:pt>
                <c:pt idx="63">
                  <c:v>6682.241973212249</c:v>
                </c:pt>
                <c:pt idx="64">
                  <c:v>7191.646125266923</c:v>
                </c:pt>
                <c:pt idx="65">
                  <c:v>7716.469818139514</c:v>
                </c:pt>
                <c:pt idx="66">
                  <c:v>8259.013998114835</c:v>
                </c:pt>
                <c:pt idx="67">
                  <c:v>8820.551665612893</c:v>
                </c:pt>
                <c:pt idx="68">
                  <c:v>9401.25029183989</c:v>
                </c:pt>
                <c:pt idx="69">
                  <c:v>10000.184946836274</c:v>
                </c:pt>
                <c:pt idx="70">
                  <c:v>10615.440697883136</c:v>
                </c:pt>
                <c:pt idx="71">
                  <c:v>11244.295246958593</c:v>
                </c:pt>
                <c:pt idx="72">
                  <c:v>11883.465872040359</c:v>
                </c:pt>
                <c:pt idx="73">
                  <c:v>12529.39909504939</c:v>
                </c:pt>
                <c:pt idx="74">
                  <c:v>13178.577596619409</c:v>
                </c:pt>
                <c:pt idx="75">
                  <c:v>13827.817074783032</c:v>
                </c:pt>
                <c:pt idx="76">
                  <c:v>14474.526175336818</c:v>
                </c:pt>
                <c:pt idx="77">
                  <c:v>15116.905299086155</c:v>
                </c:pt>
                <c:pt idx="78">
                  <c:v>15754.06482623762</c:v>
                </c:pt>
                <c:pt idx="79">
                  <c:v>16386.049733299224</c:v>
                </c:pt>
                <c:pt idx="80">
                  <c:v>17013.76521418192</c:v>
                </c:pt>
                <c:pt idx="81">
                  <c:v>17638.80615353675</c:v>
                </c:pt>
                <c:pt idx="82">
                  <c:v>18263.201480218024</c:v>
                </c:pt>
                <c:pt idx="83">
                  <c:v>18889.091892302375</c:v>
                </c:pt>
                <c:pt idx="84">
                  <c:v>19518.365581681286</c:v>
                </c:pt>
                <c:pt idx="85">
                  <c:v>20152.28088345253</c:v>
                </c:pt>
                <c:pt idx="86">
                  <c:v>20791.106860473134</c:v>
                </c:pt>
                <c:pt idx="87">
                  <c:v>21433.812504329795</c:v>
                </c:pt>
                <c:pt idx="88">
                  <c:v>22077.83247644765</c:v>
                </c:pt>
                <c:pt idx="89">
                  <c:v>22718.93230367445</c:v>
                </c:pt>
                <c:pt idx="90">
                  <c:v>23351.18903652914</c:v>
                </c:pt>
                <c:pt idx="91">
                  <c:v>23967.09508261261</c:v>
                </c:pt>
                <c:pt idx="92">
                  <c:v>24557.78386331581</c:v>
                </c:pt>
                <c:pt idx="93">
                  <c:v>25113.366795841117</c:v>
                </c:pt>
                <c:pt idx="94">
                  <c:v>25623.362574575738</c:v>
                </c:pt>
                <c:pt idx="95">
                  <c:v>26077.192474585154</c:v>
                </c:pt>
                <c:pt idx="96">
                  <c:v>26464.70999127409</c:v>
                </c:pt>
                <c:pt idx="97">
                  <c:v>26776.72999286927</c:v>
                </c:pt>
                <c:pt idx="98">
                  <c:v>27005.52195413461</c:v>
                </c:pt>
                <c:pt idx="99">
                  <c:v>27145.233826823136</c:v>
                </c:pt>
                <c:pt idx="100">
                  <c:v>27192.217553468494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Munka2!$BJ$9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Munka2!$BE$10:$BE$110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Munka2!$BJ$10:$BJ$110</c:f>
              <c:numCache>
                <c:ptCount val="101"/>
                <c:pt idx="0">
                  <c:v>0</c:v>
                </c:pt>
                <c:pt idx="1">
                  <c:v>-1562.6621004247947</c:v>
                </c:pt>
                <c:pt idx="2">
                  <c:v>-3084.209383752738</c:v>
                </c:pt>
                <c:pt idx="3">
                  <c:v>-4525.842315079966</c:v>
                </c:pt>
                <c:pt idx="4">
                  <c:v>-5853.2318168399415</c:v>
                </c:pt>
                <c:pt idx="5">
                  <c:v>-7038.366131478522</c:v>
                </c:pt>
                <c:pt idx="6">
                  <c:v>-8060.964056959598</c:v>
                </c:pt>
                <c:pt idx="7">
                  <c:v>-8909.361366186267</c:v>
                </c:pt>
                <c:pt idx="8">
                  <c:v>-9580.816123263685</c:v>
                </c:pt>
                <c:pt idx="9">
                  <c:v>-10081.221314700764</c:v>
                </c:pt>
                <c:pt idx="10">
                  <c:v>-10424.256466717143</c:v>
                </c:pt>
                <c:pt idx="11">
                  <c:v>-10630.050435297504</c:v>
                </c:pt>
                <c:pt idx="12">
                  <c:v>-10723.462272445395</c:v>
                </c:pt>
                <c:pt idx="13">
                  <c:v>-10732.113389984974</c:v>
                </c:pt>
                <c:pt idx="14">
                  <c:v>-10684.320221663573</c:v>
                </c:pt>
                <c:pt idx="15">
                  <c:v>-10607.081094041168</c:v>
                </c:pt>
                <c:pt idx="16">
                  <c:v>-10524.26381808447</c:v>
                </c:pt>
                <c:pt idx="17">
                  <c:v>-10455.12227457913</c:v>
                </c:pt>
                <c:pt idx="18">
                  <c:v>-10413.242505422377</c:v>
                </c:pt>
                <c:pt idx="19">
                  <c:v>-10405.983784444508</c:v>
                </c:pt>
                <c:pt idx="20">
                  <c:v>-10434.440617999986</c:v>
                </c:pt>
                <c:pt idx="21">
                  <c:v>-10493.91073550808</c:v>
                </c:pt>
                <c:pt idx="22">
                  <c:v>-10574.815071672103</c:v>
                </c:pt>
                <c:pt idx="23">
                  <c:v>-10663.98154231303</c:v>
                </c:pt>
                <c:pt idx="24">
                  <c:v>-10746.177694019903</c:v>
                </c:pt>
                <c:pt idx="25">
                  <c:v>-10805.76007275834</c:v>
                </c:pt>
                <c:pt idx="26">
                  <c:v>-10828.301652046173</c:v>
                </c:pt>
                <c:pt idx="27">
                  <c:v>-10802.063273573573</c:v>
                </c:pt>
                <c:pt idx="28">
                  <c:v>-10719.190286301133</c:v>
                </c:pt>
                <c:pt idx="29">
                  <c:v>-10576.540091303827</c:v>
                </c:pt>
                <c:pt idx="30">
                  <c:v>-10376.078050549862</c:v>
                </c:pt>
                <c:pt idx="31">
                  <c:v>-10124.815582679674</c:v>
                </c:pt>
                <c:pt idx="32">
                  <c:v>-9834.302286205804</c:v>
                </c:pt>
                <c:pt idx="33">
                  <c:v>-9519.720531150768</c:v>
                </c:pt>
                <c:pt idx="34">
                  <c:v>-9198.663212319752</c:v>
                </c:pt>
                <c:pt idx="35">
                  <c:v>-8889.700700267034</c:v>
                </c:pt>
                <c:pt idx="36">
                  <c:v>-8610.859471900318</c:v>
                </c:pt>
                <c:pt idx="37">
                  <c:v>-8378.141192944091</c:v>
                </c:pt>
                <c:pt idx="38">
                  <c:v>-8204.206726379674</c:v>
                </c:pt>
                <c:pt idx="39">
                  <c:v>-8097.335077944883</c:v>
                </c:pt>
                <c:pt idx="40">
                  <c:v>-8060.74390316959</c:v>
                </c:pt>
                <c:pt idx="41">
                  <c:v>-8092.3278458251025</c:v>
                </c:pt>
                <c:pt idx="42">
                  <c:v>-8184.836164289765</c:v>
                </c:pt>
                <c:pt idx="43">
                  <c:v>-8326.474688586235</c:v>
                </c:pt>
                <c:pt idx="44">
                  <c:v>-8501.882112496738</c:v>
                </c:pt>
                <c:pt idx="45">
                  <c:v>-8693.399814805147</c:v>
                </c:pt>
                <c:pt idx="46">
                  <c:v>-8882.530320804895</c:v>
                </c:pt>
                <c:pt idx="47">
                  <c:v>-9051.464105126672</c:v>
                </c:pt>
                <c:pt idx="48">
                  <c:v>-9184.548935119215</c:v>
                </c:pt>
                <c:pt idx="49">
                  <c:v>-9269.58078762861</c:v>
                </c:pt>
                <c:pt idx="50">
                  <c:v>-9298.810126963512</c:v>
                </c:pt>
                <c:pt idx="51">
                  <c:v>-9269.580787628613</c:v>
                </c:pt>
                <c:pt idx="52">
                  <c:v>-9184.548935119215</c:v>
                </c:pt>
                <c:pt idx="53">
                  <c:v>-9051.464105126674</c:v>
                </c:pt>
                <c:pt idx="54">
                  <c:v>-8882.530320804894</c:v>
                </c:pt>
                <c:pt idx="55">
                  <c:v>-8693.399814805143</c:v>
                </c:pt>
                <c:pt idx="56">
                  <c:v>-8501.882112496734</c:v>
                </c:pt>
                <c:pt idx="57">
                  <c:v>-8326.47468858624</c:v>
                </c:pt>
                <c:pt idx="58">
                  <c:v>-8184.836164289768</c:v>
                </c:pt>
                <c:pt idx="59">
                  <c:v>-8092.327845825104</c:v>
                </c:pt>
                <c:pt idx="60">
                  <c:v>-8060.743903169591</c:v>
                </c:pt>
                <c:pt idx="61">
                  <c:v>-8097.335077944877</c:v>
                </c:pt>
                <c:pt idx="62">
                  <c:v>-8204.206726379676</c:v>
                </c:pt>
                <c:pt idx="63">
                  <c:v>-8378.141192944095</c:v>
                </c:pt>
                <c:pt idx="64">
                  <c:v>-8610.859471900327</c:v>
                </c:pt>
                <c:pt idx="65">
                  <c:v>-8889.700700267033</c:v>
                </c:pt>
                <c:pt idx="66">
                  <c:v>-9198.663212319747</c:v>
                </c:pt>
                <c:pt idx="67">
                  <c:v>-9519.720531150768</c:v>
                </c:pt>
                <c:pt idx="68">
                  <c:v>-9834.302286205808</c:v>
                </c:pt>
                <c:pt idx="69">
                  <c:v>-10124.815582679672</c:v>
                </c:pt>
                <c:pt idx="70">
                  <c:v>-10376.078050549859</c:v>
                </c:pt>
                <c:pt idx="71">
                  <c:v>-10576.540091303827</c:v>
                </c:pt>
                <c:pt idx="72">
                  <c:v>-10719.190286301133</c:v>
                </c:pt>
                <c:pt idx="73">
                  <c:v>-10802.063273573574</c:v>
                </c:pt>
                <c:pt idx="74">
                  <c:v>-10828.301652046179</c:v>
                </c:pt>
                <c:pt idx="75">
                  <c:v>-10805.760072758338</c:v>
                </c:pt>
                <c:pt idx="76">
                  <c:v>-10746.177694019902</c:v>
                </c:pt>
                <c:pt idx="77">
                  <c:v>-10663.981542313031</c:v>
                </c:pt>
                <c:pt idx="78">
                  <c:v>-10574.815071672105</c:v>
                </c:pt>
                <c:pt idx="79">
                  <c:v>-10493.910735508081</c:v>
                </c:pt>
                <c:pt idx="80">
                  <c:v>-10434.440617999991</c:v>
                </c:pt>
                <c:pt idx="81">
                  <c:v>-10405.983784444508</c:v>
                </c:pt>
                <c:pt idx="82">
                  <c:v>-10413.242505422375</c:v>
                </c:pt>
                <c:pt idx="83">
                  <c:v>-10455.12227457913</c:v>
                </c:pt>
                <c:pt idx="84">
                  <c:v>-10524.263818084466</c:v>
                </c:pt>
                <c:pt idx="85">
                  <c:v>-10607.081094041168</c:v>
                </c:pt>
                <c:pt idx="86">
                  <c:v>-10684.32022166357</c:v>
                </c:pt>
                <c:pt idx="87">
                  <c:v>-10732.113389984974</c:v>
                </c:pt>
                <c:pt idx="88">
                  <c:v>-10723.462272445397</c:v>
                </c:pt>
                <c:pt idx="89">
                  <c:v>-10630.050435297506</c:v>
                </c:pt>
                <c:pt idx="90">
                  <c:v>-10424.256466717145</c:v>
                </c:pt>
                <c:pt idx="91">
                  <c:v>-10081.221314700759</c:v>
                </c:pt>
                <c:pt idx="92">
                  <c:v>-9580.816123263685</c:v>
                </c:pt>
                <c:pt idx="93">
                  <c:v>-8909.361366186258</c:v>
                </c:pt>
                <c:pt idx="94">
                  <c:v>-8060.964056959609</c:v>
                </c:pt>
                <c:pt idx="95">
                  <c:v>-7038.366131478522</c:v>
                </c:pt>
                <c:pt idx="96">
                  <c:v>-5853.231816839955</c:v>
                </c:pt>
                <c:pt idx="97">
                  <c:v>-4525.842315079969</c:v>
                </c:pt>
                <c:pt idx="98">
                  <c:v>-3084.20938375275</c:v>
                </c:pt>
                <c:pt idx="99">
                  <c:v>-1562.6621004247916</c:v>
                </c:pt>
                <c:pt idx="100">
                  <c:v>-6.121049223014631E-12</c:v>
                </c:pt>
              </c:numCache>
            </c:numRef>
          </c:yVal>
          <c:smooth val="0"/>
        </c:ser>
        <c:axId val="29432577"/>
        <c:axId val="63566602"/>
      </c:scatterChart>
      <c:valAx>
        <c:axId val="29432577"/>
        <c:scaling>
          <c:orientation val="maxMin"/>
          <c:max val="1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/>
          </a:ln>
        </c:spPr>
        <c:crossAx val="63566602"/>
        <c:crosses val="autoZero"/>
        <c:crossBetween val="midCat"/>
        <c:dispUnits/>
      </c:valAx>
      <c:valAx>
        <c:axId val="63566602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943257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"/>
          <c:w val="0.99525"/>
          <c:h val="0.87175"/>
        </c:manualLayout>
      </c:layout>
      <c:scatterChart>
        <c:scatterStyle val="line"/>
        <c:varyColors val="0"/>
        <c:ser>
          <c:idx val="0"/>
          <c:order val="0"/>
          <c:tx>
            <c:strRef>
              <c:f>KONZOL!$W$41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KONZOL!$V$42:$V$52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KONZOL!$W$42:$W$52</c:f>
              <c:numCache>
                <c:ptCount val="11"/>
                <c:pt idx="0">
                  <c:v>-60</c:v>
                </c:pt>
                <c:pt idx="1">
                  <c:v>-54</c:v>
                </c:pt>
                <c:pt idx="2">
                  <c:v>-48</c:v>
                </c:pt>
                <c:pt idx="3">
                  <c:v>-42</c:v>
                </c:pt>
                <c:pt idx="4">
                  <c:v>-36</c:v>
                </c:pt>
                <c:pt idx="5">
                  <c:v>-30</c:v>
                </c:pt>
                <c:pt idx="6">
                  <c:v>-24</c:v>
                </c:pt>
                <c:pt idx="7">
                  <c:v>-18.000000000000007</c:v>
                </c:pt>
                <c:pt idx="8">
                  <c:v>-11.999999999999993</c:v>
                </c:pt>
                <c:pt idx="9">
                  <c:v>-6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KONZOL!$X$41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KONZOL!$V$42:$V$52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KONZOL!$X$42:$X$52</c:f>
              <c:numCache>
                <c:ptCount val="11"/>
                <c:pt idx="0">
                  <c:v>-180</c:v>
                </c:pt>
                <c:pt idx="1">
                  <c:v>-145.79999999999998</c:v>
                </c:pt>
                <c:pt idx="2">
                  <c:v>-115.19999999999999</c:v>
                </c:pt>
                <c:pt idx="3">
                  <c:v>-88.20000000000002</c:v>
                </c:pt>
                <c:pt idx="4">
                  <c:v>-64.79999999999998</c:v>
                </c:pt>
                <c:pt idx="5">
                  <c:v>-45</c:v>
                </c:pt>
                <c:pt idx="6">
                  <c:v>-28.80000000000001</c:v>
                </c:pt>
                <c:pt idx="7">
                  <c:v>-16.200000000000017</c:v>
                </c:pt>
                <c:pt idx="8">
                  <c:v>-7.199999999999989</c:v>
                </c:pt>
                <c:pt idx="9">
                  <c:v>-1.8000000000000114</c:v>
                </c:pt>
                <c:pt idx="10">
                  <c:v>0</c:v>
                </c:pt>
              </c:numCache>
            </c:numRef>
          </c:yVal>
          <c:smooth val="1"/>
        </c:ser>
        <c:axId val="35228507"/>
        <c:axId val="48621108"/>
      </c:scatterChart>
      <c:valAx>
        <c:axId val="35228507"/>
        <c:scaling>
          <c:orientation val="maxMin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621108"/>
        <c:crosses val="autoZero"/>
        <c:crossBetween val="midCat"/>
        <c:dispUnits/>
      </c:valAx>
      <c:valAx>
        <c:axId val="48621108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228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725"/>
          <c:w val="0.536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99425"/>
          <c:h val="0.90525"/>
        </c:manualLayout>
      </c:layout>
      <c:scatterChart>
        <c:scatterStyle val="line"/>
        <c:varyColors val="0"/>
        <c:ser>
          <c:idx val="0"/>
          <c:order val="0"/>
          <c:tx>
            <c:strRef>
              <c:f>KONZOL!$AA$41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KONZOL!$Z$42:$Z$52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KONZOL!$AA$42:$AA$52</c:f>
              <c:numCache>
                <c:ptCount val="11"/>
                <c:pt idx="0">
                  <c:v>0</c:v>
                </c:pt>
                <c:pt idx="1">
                  <c:v>-0.004878</c:v>
                </c:pt>
                <c:pt idx="2">
                  <c:v>-0.008784</c:v>
                </c:pt>
                <c:pt idx="3">
                  <c:v>-0.011825999999999996</c:v>
                </c:pt>
                <c:pt idx="4">
                  <c:v>-0.014112</c:v>
                </c:pt>
                <c:pt idx="5">
                  <c:v>-0.015749999999999997</c:v>
                </c:pt>
                <c:pt idx="6">
                  <c:v>-0.016847999999999995</c:v>
                </c:pt>
                <c:pt idx="7">
                  <c:v>-0.017514000000000002</c:v>
                </c:pt>
                <c:pt idx="8">
                  <c:v>-0.017855999999999997</c:v>
                </c:pt>
                <c:pt idx="9">
                  <c:v>-0.01798199999999999</c:v>
                </c:pt>
                <c:pt idx="10">
                  <c:v>-0.017999999999999988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KONZOL!$AB$41</c:f>
              <c:strCache>
                <c:ptCount val="1"/>
                <c:pt idx="0">
                  <c:v>ey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KONZOL!$Z$42:$Z$52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KONZOL!$AB$42:$AB$52</c:f>
              <c:numCache>
                <c:ptCount val="11"/>
                <c:pt idx="0">
                  <c:v>0</c:v>
                </c:pt>
                <c:pt idx="1">
                  <c:v>0.0015147000000000003</c:v>
                </c:pt>
                <c:pt idx="2">
                  <c:v>0.005659200000000001</c:v>
                </c:pt>
                <c:pt idx="3">
                  <c:v>0.011882699999999996</c:v>
                </c:pt>
                <c:pt idx="4">
                  <c:v>0.019699200000000004</c:v>
                </c:pt>
                <c:pt idx="5">
                  <c:v>0.028687499999999994</c:v>
                </c:pt>
                <c:pt idx="6">
                  <c:v>0.03849119999999999</c:v>
                </c:pt>
                <c:pt idx="7">
                  <c:v>0.04881869999999997</c:v>
                </c:pt>
                <c:pt idx="8">
                  <c:v>0.05944320000000001</c:v>
                </c:pt>
                <c:pt idx="9">
                  <c:v>0.07020269999999999</c:v>
                </c:pt>
                <c:pt idx="10">
                  <c:v>0.08099999999999997</c:v>
                </c:pt>
              </c:numCache>
            </c:numRef>
          </c:yVal>
          <c:smooth val="0"/>
        </c:ser>
        <c:axId val="34936789"/>
        <c:axId val="45995646"/>
      </c:scatterChart>
      <c:valAx>
        <c:axId val="34936789"/>
        <c:scaling>
          <c:orientation val="maxMin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5995646"/>
        <c:crosses val="autoZero"/>
        <c:crossBetween val="midCat"/>
        <c:dispUnits/>
      </c:valAx>
      <c:valAx>
        <c:axId val="45995646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936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"/>
          <c:y val="0.93225"/>
          <c:w val="0.5367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0.99425"/>
          <c:h val="0.89975"/>
        </c:manualLayout>
      </c:layout>
      <c:scatterChart>
        <c:scatterStyle val="line"/>
        <c:varyColors val="0"/>
        <c:ser>
          <c:idx val="0"/>
          <c:order val="0"/>
          <c:tx>
            <c:strRef>
              <c:f>KÉTTÁMASZÚ!$AA$41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KÉTTÁMASZÚ!$Z$42:$Z$52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KÉTTÁMASZÚ!$AA$42:$AA$52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KÉTTÁMASZÚ!$AB$41</c:f>
              <c:strCache>
                <c:ptCount val="1"/>
                <c:pt idx="0">
                  <c:v>ey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KÉTTÁMASZÚ!$Z$42:$Z$52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KÉTTÁMASZÚ!$AB$42:$AB$52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1307631"/>
        <c:axId val="34659816"/>
      </c:scatterChart>
      <c:valAx>
        <c:axId val="11307631"/>
        <c:scaling>
          <c:orientation val="maxMin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659816"/>
        <c:crosses val="autoZero"/>
        <c:crossBetween val="midCat"/>
        <c:dispUnits/>
      </c:valAx>
      <c:valAx>
        <c:axId val="34659816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307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"/>
          <c:y val="0.9275"/>
          <c:w val="0.536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3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625"/>
          <c:w val="0.9925"/>
          <c:h val="0.8735"/>
        </c:manualLayout>
      </c:layout>
      <c:scatterChart>
        <c:scatterStyle val="line"/>
        <c:varyColors val="0"/>
        <c:ser>
          <c:idx val="0"/>
          <c:order val="0"/>
          <c:tx>
            <c:strRef>
              <c:f>KÉTTÁMASZÚ!$W$41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KÉTTÁMASZÚ!$V$42:$V$52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KÉTTÁMASZÚ!$W$42:$W$52</c:f>
              <c:numCache>
                <c:ptCount val="11"/>
                <c:pt idx="0">
                  <c:v>-30</c:v>
                </c:pt>
                <c:pt idx="1">
                  <c:v>-24</c:v>
                </c:pt>
                <c:pt idx="2">
                  <c:v>-18</c:v>
                </c:pt>
                <c:pt idx="3">
                  <c:v>-12</c:v>
                </c:pt>
                <c:pt idx="4">
                  <c:v>-5.9999999999999964</c:v>
                </c:pt>
                <c:pt idx="5">
                  <c:v>0</c:v>
                </c:pt>
                <c:pt idx="6">
                  <c:v>6</c:v>
                </c:pt>
                <c:pt idx="7">
                  <c:v>11.999999999999993</c:v>
                </c:pt>
                <c:pt idx="8">
                  <c:v>18.000000000000007</c:v>
                </c:pt>
                <c:pt idx="9">
                  <c:v>24</c:v>
                </c:pt>
                <c:pt idx="10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KÉTTÁMASZÚ!$X$41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KÉTTÁMASZÚ!$V$42:$V$52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KÉTTÁMASZÚ!$X$42:$X$52</c:f>
              <c:numCache>
                <c:ptCount val="11"/>
                <c:pt idx="0">
                  <c:v>0</c:v>
                </c:pt>
                <c:pt idx="1">
                  <c:v>16.200000000000003</c:v>
                </c:pt>
                <c:pt idx="2">
                  <c:v>28.800000000000004</c:v>
                </c:pt>
                <c:pt idx="3">
                  <c:v>37.8</c:v>
                </c:pt>
                <c:pt idx="4">
                  <c:v>43.2</c:v>
                </c:pt>
                <c:pt idx="5">
                  <c:v>45</c:v>
                </c:pt>
                <c:pt idx="6">
                  <c:v>43.2</c:v>
                </c:pt>
                <c:pt idx="7">
                  <c:v>37.80000000000001</c:v>
                </c:pt>
                <c:pt idx="8">
                  <c:v>28.799999999999997</c:v>
                </c:pt>
                <c:pt idx="9">
                  <c:v>16.19999999999999</c:v>
                </c:pt>
                <c:pt idx="10">
                  <c:v>0</c:v>
                </c:pt>
              </c:numCache>
            </c:numRef>
          </c:yVal>
          <c:smooth val="0"/>
        </c:ser>
        <c:axId val="43502889"/>
        <c:axId val="55981682"/>
      </c:scatterChart>
      <c:valAx>
        <c:axId val="43502889"/>
        <c:scaling>
          <c:orientation val="maxMin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981682"/>
        <c:crosses val="autoZero"/>
        <c:crossBetween val="midCat"/>
        <c:dispUnits/>
      </c:valAx>
      <c:valAx>
        <c:axId val="55981682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5028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75"/>
          <c:w val="0.536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3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75"/>
          <c:w val="0.99425"/>
          <c:h val="0.89025"/>
        </c:manualLayout>
      </c:layout>
      <c:scatterChart>
        <c:scatterStyle val="line"/>
        <c:varyColors val="0"/>
        <c:ser>
          <c:idx val="0"/>
          <c:order val="0"/>
          <c:tx>
            <c:strRef>
              <c:f>MEGTÁMASZTOTT_KONZOL!$W$42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MEGTÁMASZTOTT_KONZOL!$V$43:$V$53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MEGTÁMASZTOTT_KONZOL!$W$43:$W$53</c:f>
              <c:numCache>
                <c:ptCount val="11"/>
                <c:pt idx="0">
                  <c:v>-37.5</c:v>
                </c:pt>
                <c:pt idx="1">
                  <c:v>-31.5</c:v>
                </c:pt>
                <c:pt idx="2">
                  <c:v>-25.5</c:v>
                </c:pt>
                <c:pt idx="3">
                  <c:v>-19.5</c:v>
                </c:pt>
                <c:pt idx="4">
                  <c:v>-13.499999999999996</c:v>
                </c:pt>
                <c:pt idx="5">
                  <c:v>-7.5</c:v>
                </c:pt>
                <c:pt idx="6">
                  <c:v>-1.5</c:v>
                </c:pt>
                <c:pt idx="7">
                  <c:v>4.499999999999993</c:v>
                </c:pt>
                <c:pt idx="8">
                  <c:v>10.500000000000007</c:v>
                </c:pt>
                <c:pt idx="9">
                  <c:v>16.5</c:v>
                </c:pt>
                <c:pt idx="10">
                  <c:v>22.5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MEGTÁMASZTOTT_KONZOL!$X$42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MEGTÁMASZTOTT_KONZOL!$V$43:$V$53</c:f>
              <c:numCache>
                <c:ptCount val="11"/>
                <c:pt idx="0">
                  <c:v>0</c:v>
                </c:pt>
                <c:pt idx="1">
                  <c:v>0.6000000000000001</c:v>
                </c:pt>
                <c:pt idx="2">
                  <c:v>1.2000000000000002</c:v>
                </c:pt>
                <c:pt idx="3">
                  <c:v>1.7999999999999998</c:v>
                </c:pt>
                <c:pt idx="4">
                  <c:v>2.4000000000000004</c:v>
                </c:pt>
                <c:pt idx="5">
                  <c:v>3</c:v>
                </c:pt>
                <c:pt idx="6">
                  <c:v>3.5999999999999996</c:v>
                </c:pt>
                <c:pt idx="7">
                  <c:v>4.199999999999999</c:v>
                </c:pt>
                <c:pt idx="8">
                  <c:v>4.800000000000001</c:v>
                </c:pt>
                <c:pt idx="9">
                  <c:v>5.4</c:v>
                </c:pt>
                <c:pt idx="10">
                  <c:v>6</c:v>
                </c:pt>
              </c:numCache>
            </c:numRef>
          </c:xVal>
          <c:yVal>
            <c:numRef>
              <c:f>MEGTÁMASZTOTT_KONZOL!$X$43:$X$53</c:f>
              <c:numCache>
                <c:ptCount val="11"/>
                <c:pt idx="0">
                  <c:v>-45</c:v>
                </c:pt>
                <c:pt idx="1">
                  <c:v>-24.299999999999997</c:v>
                </c:pt>
                <c:pt idx="2">
                  <c:v>-7.199999999999996</c:v>
                </c:pt>
                <c:pt idx="3">
                  <c:v>6.300000000000004</c:v>
                </c:pt>
                <c:pt idx="4">
                  <c:v>16.200000000000003</c:v>
                </c:pt>
                <c:pt idx="5">
                  <c:v>22.5</c:v>
                </c:pt>
                <c:pt idx="6">
                  <c:v>25.200000000000017</c:v>
                </c:pt>
                <c:pt idx="7">
                  <c:v>24.30000000000001</c:v>
                </c:pt>
                <c:pt idx="8">
                  <c:v>19.799999999999997</c:v>
                </c:pt>
                <c:pt idx="9">
                  <c:v>11.699999999999989</c:v>
                </c:pt>
                <c:pt idx="10">
                  <c:v>0</c:v>
                </c:pt>
              </c:numCache>
            </c:numRef>
          </c:yVal>
          <c:smooth val="0"/>
        </c:ser>
        <c:axId val="34073091"/>
        <c:axId val="38222364"/>
      </c:scatterChart>
      <c:valAx>
        <c:axId val="34073091"/>
        <c:scaling>
          <c:orientation val="maxMin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0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222364"/>
        <c:crosses val="autoZero"/>
        <c:crossBetween val="midCat"/>
        <c:dispUnits/>
      </c:valAx>
      <c:valAx>
        <c:axId val="38222364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073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6"/>
          <c:w val="0.5367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114</xdr:row>
      <xdr:rowOff>57150</xdr:rowOff>
    </xdr:from>
    <xdr:to>
      <xdr:col>7</xdr:col>
      <xdr:colOff>685800</xdr:colOff>
      <xdr:row>125</xdr:row>
      <xdr:rowOff>133350</xdr:rowOff>
    </xdr:to>
    <xdr:graphicFrame>
      <xdr:nvGraphicFramePr>
        <xdr:cNvPr id="1" name="Chart 1"/>
        <xdr:cNvGraphicFramePr/>
      </xdr:nvGraphicFramePr>
      <xdr:xfrm>
        <a:off x="1095375" y="18516600"/>
        <a:ext cx="48482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114</xdr:row>
      <xdr:rowOff>57150</xdr:rowOff>
    </xdr:from>
    <xdr:to>
      <xdr:col>7</xdr:col>
      <xdr:colOff>685800</xdr:colOff>
      <xdr:row>125</xdr:row>
      <xdr:rowOff>133350</xdr:rowOff>
    </xdr:to>
    <xdr:graphicFrame>
      <xdr:nvGraphicFramePr>
        <xdr:cNvPr id="1" name="Chart 1"/>
        <xdr:cNvGraphicFramePr/>
      </xdr:nvGraphicFramePr>
      <xdr:xfrm>
        <a:off x="1095375" y="18516600"/>
        <a:ext cx="48482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13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5391150"/>
        <a:ext cx="6934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0" y="1828800"/>
        <a:ext cx="6934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15</xdr:row>
      <xdr:rowOff>85725</xdr:rowOff>
    </xdr:from>
    <xdr:to>
      <xdr:col>24</xdr:col>
      <xdr:colOff>38100</xdr:colOff>
      <xdr:row>15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04825" y="28003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219075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676275" y="2533650"/>
          <a:ext cx="4810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123825</xdr:rowOff>
    </xdr:from>
    <xdr:to>
      <xdr:col>24</xdr:col>
      <xdr:colOff>0</xdr:colOff>
      <xdr:row>13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685800" y="2295525"/>
          <a:ext cx="4800600" cy="2095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51</xdr:col>
      <xdr:colOff>0</xdr:colOff>
      <xdr:row>49</xdr:row>
      <xdr:rowOff>171450</xdr:rowOff>
    </xdr:to>
    <xdr:graphicFrame>
      <xdr:nvGraphicFramePr>
        <xdr:cNvPr id="4" name="Chart 6"/>
        <xdr:cNvGraphicFramePr/>
      </xdr:nvGraphicFramePr>
      <xdr:xfrm>
        <a:off x="4800600" y="6334125"/>
        <a:ext cx="6858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51</xdr:col>
      <xdr:colOff>0</xdr:colOff>
      <xdr:row>66</xdr:row>
      <xdr:rowOff>0</xdr:rowOff>
    </xdr:to>
    <xdr:graphicFrame>
      <xdr:nvGraphicFramePr>
        <xdr:cNvPr id="5" name="Chart 7"/>
        <xdr:cNvGraphicFramePr/>
      </xdr:nvGraphicFramePr>
      <xdr:xfrm>
        <a:off x="4800600" y="9048750"/>
        <a:ext cx="68580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47625</xdr:colOff>
      <xdr:row>13</xdr:row>
      <xdr:rowOff>0</xdr:rowOff>
    </xdr:from>
    <xdr:to>
      <xdr:col>25</xdr:col>
      <xdr:colOff>38100</xdr:colOff>
      <xdr:row>15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5534025" y="2352675"/>
          <a:ext cx="219075" cy="3714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38100</xdr:colOff>
      <xdr:row>13</xdr:row>
      <xdr:rowOff>0</xdr:rowOff>
    </xdr:from>
    <xdr:to>
      <xdr:col>24</xdr:col>
      <xdr:colOff>38100</xdr:colOff>
      <xdr:row>15</xdr:row>
      <xdr:rowOff>0</xdr:rowOff>
    </xdr:to>
    <xdr:sp>
      <xdr:nvSpPr>
        <xdr:cNvPr id="7" name="Line 9"/>
        <xdr:cNvSpPr>
          <a:spLocks/>
        </xdr:cNvSpPr>
      </xdr:nvSpPr>
      <xdr:spPr>
        <a:xfrm>
          <a:off x="5524500" y="2352675"/>
          <a:ext cx="0" cy="361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16</xdr:row>
      <xdr:rowOff>85725</xdr:rowOff>
    </xdr:from>
    <xdr:to>
      <xdr:col>24</xdr:col>
      <xdr:colOff>38100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04825" y="2981325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676275" y="2714625"/>
          <a:ext cx="4810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24</xdr:col>
      <xdr:colOff>0</xdr:colOff>
      <xdr:row>14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685800" y="2476500"/>
          <a:ext cx="4800600" cy="2095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19</xdr:row>
      <xdr:rowOff>0</xdr:rowOff>
    </xdr:from>
    <xdr:to>
      <xdr:col>32</xdr:col>
      <xdr:colOff>152400</xdr:colOff>
      <xdr:row>20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7096125" y="3438525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20</xdr:row>
      <xdr:rowOff>9525</xdr:rowOff>
    </xdr:from>
    <xdr:to>
      <xdr:col>32</xdr:col>
      <xdr:colOff>152400</xdr:colOff>
      <xdr:row>21</xdr:row>
      <xdr:rowOff>9525</xdr:rowOff>
    </xdr:to>
    <xdr:sp>
      <xdr:nvSpPr>
        <xdr:cNvPr id="5" name="AutoShape 9"/>
        <xdr:cNvSpPr>
          <a:spLocks/>
        </xdr:cNvSpPr>
      </xdr:nvSpPr>
      <xdr:spPr>
        <a:xfrm>
          <a:off x="7096125" y="3629025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9525</xdr:rowOff>
    </xdr:from>
    <xdr:to>
      <xdr:col>32</xdr:col>
      <xdr:colOff>152400</xdr:colOff>
      <xdr:row>22</xdr:row>
      <xdr:rowOff>9525</xdr:rowOff>
    </xdr:to>
    <xdr:sp>
      <xdr:nvSpPr>
        <xdr:cNvPr id="6" name="AutoShape 10"/>
        <xdr:cNvSpPr>
          <a:spLocks/>
        </xdr:cNvSpPr>
      </xdr:nvSpPr>
      <xdr:spPr>
        <a:xfrm>
          <a:off x="7096125" y="381000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17</xdr:row>
      <xdr:rowOff>171450</xdr:rowOff>
    </xdr:from>
    <xdr:to>
      <xdr:col>32</xdr:col>
      <xdr:colOff>152400</xdr:colOff>
      <xdr:row>18</xdr:row>
      <xdr:rowOff>171450</xdr:rowOff>
    </xdr:to>
    <xdr:sp>
      <xdr:nvSpPr>
        <xdr:cNvPr id="7" name="AutoShape 11"/>
        <xdr:cNvSpPr>
          <a:spLocks/>
        </xdr:cNvSpPr>
      </xdr:nvSpPr>
      <xdr:spPr>
        <a:xfrm>
          <a:off x="7096125" y="3248025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23</xdr:row>
      <xdr:rowOff>0</xdr:rowOff>
    </xdr:from>
    <xdr:to>
      <xdr:col>32</xdr:col>
      <xdr:colOff>152400</xdr:colOff>
      <xdr:row>24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7096125" y="4162425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22</xdr:row>
      <xdr:rowOff>9525</xdr:rowOff>
    </xdr:from>
    <xdr:to>
      <xdr:col>32</xdr:col>
      <xdr:colOff>152400</xdr:colOff>
      <xdr:row>23</xdr:row>
      <xdr:rowOff>9525</xdr:rowOff>
    </xdr:to>
    <xdr:sp>
      <xdr:nvSpPr>
        <xdr:cNvPr id="9" name="AutoShape 13"/>
        <xdr:cNvSpPr>
          <a:spLocks/>
        </xdr:cNvSpPr>
      </xdr:nvSpPr>
      <xdr:spPr>
        <a:xfrm>
          <a:off x="7096125" y="3990975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51</xdr:row>
      <xdr:rowOff>0</xdr:rowOff>
    </xdr:from>
    <xdr:to>
      <xdr:col>51</xdr:col>
      <xdr:colOff>0</xdr:colOff>
      <xdr:row>66</xdr:row>
      <xdr:rowOff>0</xdr:rowOff>
    </xdr:to>
    <xdr:graphicFrame>
      <xdr:nvGraphicFramePr>
        <xdr:cNvPr id="10" name="Chart 14"/>
        <xdr:cNvGraphicFramePr/>
      </xdr:nvGraphicFramePr>
      <xdr:xfrm>
        <a:off x="4800600" y="9229725"/>
        <a:ext cx="6858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36</xdr:row>
      <xdr:rowOff>0</xdr:rowOff>
    </xdr:from>
    <xdr:to>
      <xdr:col>51</xdr:col>
      <xdr:colOff>0</xdr:colOff>
      <xdr:row>51</xdr:row>
      <xdr:rowOff>0</xdr:rowOff>
    </xdr:to>
    <xdr:graphicFrame>
      <xdr:nvGraphicFramePr>
        <xdr:cNvPr id="11" name="Chart 15"/>
        <xdr:cNvGraphicFramePr/>
      </xdr:nvGraphicFramePr>
      <xdr:xfrm>
        <a:off x="4800600" y="6515100"/>
        <a:ext cx="6858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15</xdr:row>
      <xdr:rowOff>0</xdr:rowOff>
    </xdr:from>
    <xdr:to>
      <xdr:col>3</xdr:col>
      <xdr:colOff>142875</xdr:colOff>
      <xdr:row>15</xdr:row>
      <xdr:rowOff>95250</xdr:rowOff>
    </xdr:to>
    <xdr:sp>
      <xdr:nvSpPr>
        <xdr:cNvPr id="12" name="AutoShape 16"/>
        <xdr:cNvSpPr>
          <a:spLocks/>
        </xdr:cNvSpPr>
      </xdr:nvSpPr>
      <xdr:spPr>
        <a:xfrm>
          <a:off x="561975" y="2714625"/>
          <a:ext cx="2667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23</xdr:col>
      <xdr:colOff>104775</xdr:colOff>
      <xdr:row>15</xdr:row>
      <xdr:rowOff>0</xdr:rowOff>
    </xdr:from>
    <xdr:to>
      <xdr:col>24</xdr:col>
      <xdr:colOff>142875</xdr:colOff>
      <xdr:row>15</xdr:row>
      <xdr:rowOff>95250</xdr:rowOff>
    </xdr:to>
    <xdr:sp>
      <xdr:nvSpPr>
        <xdr:cNvPr id="13" name="AutoShape 17"/>
        <xdr:cNvSpPr>
          <a:spLocks/>
        </xdr:cNvSpPr>
      </xdr:nvSpPr>
      <xdr:spPr>
        <a:xfrm>
          <a:off x="5362575" y="2714625"/>
          <a:ext cx="2667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15</xdr:row>
      <xdr:rowOff>85725</xdr:rowOff>
    </xdr:from>
    <xdr:to>
      <xdr:col>24</xdr:col>
      <xdr:colOff>38100</xdr:colOff>
      <xdr:row>15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04825" y="2638425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219075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676275" y="2371725"/>
          <a:ext cx="4810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123825</xdr:rowOff>
    </xdr:from>
    <xdr:to>
      <xdr:col>24</xdr:col>
      <xdr:colOff>0</xdr:colOff>
      <xdr:row>13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685800" y="2133600"/>
          <a:ext cx="4800600" cy="2095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171450</xdr:rowOff>
    </xdr:from>
    <xdr:to>
      <xdr:col>32</xdr:col>
      <xdr:colOff>152400</xdr:colOff>
      <xdr:row>17</xdr:row>
      <xdr:rowOff>171450</xdr:rowOff>
    </xdr:to>
    <xdr:sp>
      <xdr:nvSpPr>
        <xdr:cNvPr id="4" name="AutoShape 7"/>
        <xdr:cNvSpPr>
          <a:spLocks/>
        </xdr:cNvSpPr>
      </xdr:nvSpPr>
      <xdr:spPr>
        <a:xfrm>
          <a:off x="7096125" y="2905125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142875</xdr:colOff>
      <xdr:row>24</xdr:row>
      <xdr:rowOff>0</xdr:rowOff>
    </xdr:to>
    <xdr:sp>
      <xdr:nvSpPr>
        <xdr:cNvPr id="5" name="AutoShape 8"/>
        <xdr:cNvSpPr>
          <a:spLocks/>
        </xdr:cNvSpPr>
      </xdr:nvSpPr>
      <xdr:spPr>
        <a:xfrm>
          <a:off x="5029200" y="400050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18</xdr:row>
      <xdr:rowOff>9525</xdr:rowOff>
    </xdr:from>
    <xdr:to>
      <xdr:col>32</xdr:col>
      <xdr:colOff>152400</xdr:colOff>
      <xdr:row>19</xdr:row>
      <xdr:rowOff>9525</xdr:rowOff>
    </xdr:to>
    <xdr:sp>
      <xdr:nvSpPr>
        <xdr:cNvPr id="6" name="AutoShape 12"/>
        <xdr:cNvSpPr>
          <a:spLocks/>
        </xdr:cNvSpPr>
      </xdr:nvSpPr>
      <xdr:spPr>
        <a:xfrm>
          <a:off x="7096125" y="310515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18</xdr:row>
      <xdr:rowOff>161925</xdr:rowOff>
    </xdr:from>
    <xdr:to>
      <xdr:col>32</xdr:col>
      <xdr:colOff>152400</xdr:colOff>
      <xdr:row>19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7096125" y="325755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51</xdr:col>
      <xdr:colOff>0</xdr:colOff>
      <xdr:row>54</xdr:row>
      <xdr:rowOff>0</xdr:rowOff>
    </xdr:to>
    <xdr:graphicFrame>
      <xdr:nvGraphicFramePr>
        <xdr:cNvPr id="8" name="Chart 15"/>
        <xdr:cNvGraphicFramePr/>
      </xdr:nvGraphicFramePr>
      <xdr:xfrm>
        <a:off x="4800600" y="7258050"/>
        <a:ext cx="6858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54</xdr:row>
      <xdr:rowOff>0</xdr:rowOff>
    </xdr:from>
    <xdr:to>
      <xdr:col>51</xdr:col>
      <xdr:colOff>0</xdr:colOff>
      <xdr:row>67</xdr:row>
      <xdr:rowOff>0</xdr:rowOff>
    </xdr:to>
    <xdr:graphicFrame>
      <xdr:nvGraphicFramePr>
        <xdr:cNvPr id="9" name="Chart 16"/>
        <xdr:cNvGraphicFramePr/>
      </xdr:nvGraphicFramePr>
      <xdr:xfrm>
        <a:off x="4800600" y="9610725"/>
        <a:ext cx="6858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47625</xdr:colOff>
      <xdr:row>13</xdr:row>
      <xdr:rowOff>0</xdr:rowOff>
    </xdr:from>
    <xdr:to>
      <xdr:col>25</xdr:col>
      <xdr:colOff>38100</xdr:colOff>
      <xdr:row>15</xdr:row>
      <xdr:rowOff>9525</xdr:rowOff>
    </xdr:to>
    <xdr:sp>
      <xdr:nvSpPr>
        <xdr:cNvPr id="10" name="Rectangle 19"/>
        <xdr:cNvSpPr>
          <a:spLocks/>
        </xdr:cNvSpPr>
      </xdr:nvSpPr>
      <xdr:spPr>
        <a:xfrm>
          <a:off x="5534025" y="2190750"/>
          <a:ext cx="219075" cy="3714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38100</xdr:colOff>
      <xdr:row>13</xdr:row>
      <xdr:rowOff>0</xdr:rowOff>
    </xdr:from>
    <xdr:to>
      <xdr:col>24</xdr:col>
      <xdr:colOff>38100</xdr:colOff>
      <xdr:row>15</xdr:row>
      <xdr:rowOff>0</xdr:rowOff>
    </xdr:to>
    <xdr:sp>
      <xdr:nvSpPr>
        <xdr:cNvPr id="11" name="Line 20"/>
        <xdr:cNvSpPr>
          <a:spLocks/>
        </xdr:cNvSpPr>
      </xdr:nvSpPr>
      <xdr:spPr>
        <a:xfrm>
          <a:off x="5524500" y="2190750"/>
          <a:ext cx="0" cy="361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0</xdr:rowOff>
    </xdr:from>
    <xdr:to>
      <xdr:col>3</xdr:col>
      <xdr:colOff>142875</xdr:colOff>
      <xdr:row>14</xdr:row>
      <xdr:rowOff>95250</xdr:rowOff>
    </xdr:to>
    <xdr:sp>
      <xdr:nvSpPr>
        <xdr:cNvPr id="12" name="AutoShape 21"/>
        <xdr:cNvSpPr>
          <a:spLocks/>
        </xdr:cNvSpPr>
      </xdr:nvSpPr>
      <xdr:spPr>
        <a:xfrm>
          <a:off x="561975" y="2371725"/>
          <a:ext cx="2667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38</xdr:col>
      <xdr:colOff>38100</xdr:colOff>
      <xdr:row>23</xdr:row>
      <xdr:rowOff>9525</xdr:rowOff>
    </xdr:from>
    <xdr:to>
      <xdr:col>39</xdr:col>
      <xdr:colOff>180975</xdr:colOff>
      <xdr:row>24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8724900" y="4010025"/>
          <a:ext cx="3714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15</xdr:row>
      <xdr:rowOff>85725</xdr:rowOff>
    </xdr:from>
    <xdr:to>
      <xdr:col>24</xdr:col>
      <xdr:colOff>38100</xdr:colOff>
      <xdr:row>15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504825" y="28003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219075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676275" y="2533650"/>
          <a:ext cx="4810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123825</xdr:rowOff>
    </xdr:from>
    <xdr:to>
      <xdr:col>24</xdr:col>
      <xdr:colOff>0</xdr:colOff>
      <xdr:row>13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685800" y="2295525"/>
          <a:ext cx="4800600" cy="2095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171450</xdr:rowOff>
    </xdr:from>
    <xdr:to>
      <xdr:col>32</xdr:col>
      <xdr:colOff>152400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7096125" y="306705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23</xdr:col>
      <xdr:colOff>142875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029200" y="398145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18</xdr:row>
      <xdr:rowOff>9525</xdr:rowOff>
    </xdr:from>
    <xdr:to>
      <xdr:col>32</xdr:col>
      <xdr:colOff>152400</xdr:colOff>
      <xdr:row>19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7096125" y="3267075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9525</xdr:colOff>
      <xdr:row>18</xdr:row>
      <xdr:rowOff>161925</xdr:rowOff>
    </xdr:from>
    <xdr:to>
      <xdr:col>32</xdr:col>
      <xdr:colOff>152400</xdr:colOff>
      <xdr:row>19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7096125" y="3419475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51</xdr:col>
      <xdr:colOff>0</xdr:colOff>
      <xdr:row>53</xdr:row>
      <xdr:rowOff>0</xdr:rowOff>
    </xdr:to>
    <xdr:graphicFrame>
      <xdr:nvGraphicFramePr>
        <xdr:cNvPr id="8" name="Chart 10"/>
        <xdr:cNvGraphicFramePr/>
      </xdr:nvGraphicFramePr>
      <xdr:xfrm>
        <a:off x="4800600" y="7239000"/>
        <a:ext cx="6858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53</xdr:row>
      <xdr:rowOff>0</xdr:rowOff>
    </xdr:from>
    <xdr:to>
      <xdr:col>51</xdr:col>
      <xdr:colOff>0</xdr:colOff>
      <xdr:row>66</xdr:row>
      <xdr:rowOff>0</xdr:rowOff>
    </xdr:to>
    <xdr:graphicFrame>
      <xdr:nvGraphicFramePr>
        <xdr:cNvPr id="9" name="Chart 11"/>
        <xdr:cNvGraphicFramePr/>
      </xdr:nvGraphicFramePr>
      <xdr:xfrm>
        <a:off x="4800600" y="9591675"/>
        <a:ext cx="6858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38100</xdr:colOff>
      <xdr:row>12</xdr:row>
      <xdr:rowOff>171450</xdr:rowOff>
    </xdr:from>
    <xdr:to>
      <xdr:col>25</xdr:col>
      <xdr:colOff>28575</xdr:colOff>
      <xdr:row>15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5524500" y="2343150"/>
          <a:ext cx="219075" cy="3714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200025</xdr:colOff>
      <xdr:row>13</xdr:row>
      <xdr:rowOff>0</xdr:rowOff>
    </xdr:from>
    <xdr:to>
      <xdr:col>2</xdr:col>
      <xdr:colOff>200025</xdr:colOff>
      <xdr:row>15</xdr:row>
      <xdr:rowOff>0</xdr:rowOff>
    </xdr:to>
    <xdr:sp>
      <xdr:nvSpPr>
        <xdr:cNvPr id="11" name="Line 13"/>
        <xdr:cNvSpPr>
          <a:spLocks/>
        </xdr:cNvSpPr>
      </xdr:nvSpPr>
      <xdr:spPr>
        <a:xfrm>
          <a:off x="657225" y="2352675"/>
          <a:ext cx="0" cy="361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24</xdr:col>
      <xdr:colOff>28575</xdr:colOff>
      <xdr:row>13</xdr:row>
      <xdr:rowOff>0</xdr:rowOff>
    </xdr:from>
    <xdr:to>
      <xdr:col>24</xdr:col>
      <xdr:colOff>28575</xdr:colOff>
      <xdr:row>15</xdr:row>
      <xdr:rowOff>0</xdr:rowOff>
    </xdr:to>
    <xdr:sp>
      <xdr:nvSpPr>
        <xdr:cNvPr id="12" name="Line 14"/>
        <xdr:cNvSpPr>
          <a:spLocks/>
        </xdr:cNvSpPr>
      </xdr:nvSpPr>
      <xdr:spPr>
        <a:xfrm>
          <a:off x="5514975" y="2352675"/>
          <a:ext cx="0" cy="361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190500</xdr:colOff>
      <xdr:row>12</xdr:row>
      <xdr:rowOff>171450</xdr:rowOff>
    </xdr:from>
    <xdr:to>
      <xdr:col>2</xdr:col>
      <xdr:colOff>180975</xdr:colOff>
      <xdr:row>15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419100" y="2343150"/>
          <a:ext cx="219075" cy="3714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38</xdr:col>
      <xdr:colOff>9525</xdr:colOff>
      <xdr:row>22</xdr:row>
      <xdr:rowOff>0</xdr:rowOff>
    </xdr:from>
    <xdr:to>
      <xdr:col>39</xdr:col>
      <xdr:colOff>152400</xdr:colOff>
      <xdr:row>23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8696325" y="398145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142875</xdr:colOff>
      <xdr:row>25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5029200" y="434340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32</xdr:col>
      <xdr:colOff>142875</xdr:colOff>
      <xdr:row>25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7086600" y="4343400"/>
          <a:ext cx="371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28575</xdr:rowOff>
    </xdr:from>
    <xdr:to>
      <xdr:col>11</xdr:col>
      <xdr:colOff>0</xdr:colOff>
      <xdr:row>78</xdr:row>
      <xdr:rowOff>28575</xdr:rowOff>
    </xdr:to>
    <xdr:graphicFrame>
      <xdr:nvGraphicFramePr>
        <xdr:cNvPr id="1" name="Chart 1"/>
        <xdr:cNvGraphicFramePr/>
      </xdr:nvGraphicFramePr>
      <xdr:xfrm>
        <a:off x="0" y="9305925"/>
        <a:ext cx="7543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0" y="5067300"/>
        <a:ext cx="75438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0"/>
  <sheetViews>
    <sheetView workbookViewId="0" topLeftCell="E9">
      <selection activeCell="E9" sqref="E9"/>
    </sheetView>
  </sheetViews>
  <sheetFormatPr defaultColWidth="9.00390625" defaultRowHeight="12.75"/>
  <cols>
    <col min="1" max="1" width="9.375" style="149" customWidth="1"/>
    <col min="2" max="2" width="12.50390625" style="149" customWidth="1"/>
    <col min="3" max="4" width="9.375" style="149" customWidth="1"/>
    <col min="5" max="5" width="9.625" style="149" customWidth="1"/>
    <col min="6" max="16" width="9.375" style="149" customWidth="1"/>
    <col min="17" max="16384" width="9.375" style="149" customWidth="1"/>
  </cols>
  <sheetData>
    <row r="2" spans="1:3" ht="12.75">
      <c r="A2" s="149" t="s">
        <v>8</v>
      </c>
      <c r="B2" s="150">
        <v>20000</v>
      </c>
      <c r="C2" s="149" t="s">
        <v>9</v>
      </c>
    </row>
    <row r="4" spans="1:3" ht="12.75">
      <c r="A4" s="149" t="s">
        <v>3</v>
      </c>
      <c r="B4" s="149">
        <v>6</v>
      </c>
      <c r="C4" s="149" t="s">
        <v>4</v>
      </c>
    </row>
    <row r="6" spans="1:3" ht="12.75">
      <c r="A6" s="149" t="s">
        <v>5</v>
      </c>
      <c r="B6" s="151">
        <v>1</v>
      </c>
      <c r="C6" s="149" t="s">
        <v>6</v>
      </c>
    </row>
    <row r="8" spans="1:3" ht="12.75">
      <c r="A8" s="149" t="s">
        <v>1</v>
      </c>
      <c r="B8" s="149" t="s">
        <v>2</v>
      </c>
      <c r="C8" s="149" t="s">
        <v>7</v>
      </c>
    </row>
    <row r="9" spans="2:6" ht="12.75">
      <c r="B9" s="152" t="s">
        <v>10</v>
      </c>
      <c r="C9" s="149" t="s">
        <v>11</v>
      </c>
      <c r="D9" s="149" t="s">
        <v>12</v>
      </c>
      <c r="E9" s="149" t="s">
        <v>13</v>
      </c>
      <c r="F9" s="149" t="s">
        <v>14</v>
      </c>
    </row>
    <row r="10" spans="1:6" ht="12.75">
      <c r="A10" s="149">
        <v>0</v>
      </c>
      <c r="B10" s="149">
        <f>$B$6*SIN(PI()*$A10)</f>
        <v>0</v>
      </c>
      <c r="C10" s="149">
        <f>$B$6*PI()/$B$4*COS(PI()*$A10)</f>
        <v>0.5235987755982988</v>
      </c>
      <c r="D10" s="150">
        <f>$B$6*PI()^2/$B$4^2*SIN(PI()*$A10)*$B$2</f>
        <v>0</v>
      </c>
      <c r="E10" s="150">
        <f>-$B$6*PI()^3/$B$4^3*COS(PI()*$A10)*$B$2</f>
        <v>-2870.951544472205</v>
      </c>
      <c r="F10" s="150">
        <f>-$B$6*PI()^4/$B$4^4*SIN(PI()*$A10)*$B$2</f>
        <v>0</v>
      </c>
    </row>
    <row r="11" spans="1:6" ht="12.75">
      <c r="A11" s="149">
        <v>0.01</v>
      </c>
      <c r="B11" s="149">
        <f aca="true" t="shared" si="0" ref="B11:B74">$B$6*SIN(PI()*$A11)</f>
        <v>0.03141075907812829</v>
      </c>
      <c r="C11" s="149">
        <f aca="true" t="shared" si="1" ref="C11:C74">$B$6*PI()/$B$4*COS(PI()*$A11)</f>
        <v>0.5233404112099642</v>
      </c>
      <c r="D11" s="150">
        <f aca="true" t="shared" si="2" ref="D11:D74">$B$6*PI()^2/$B$4^2*SIN(PI()*$A11)*$B$2</f>
        <v>172.22875891058473</v>
      </c>
      <c r="E11" s="150">
        <f aca="true" t="shared" si="3" ref="E11:E74">-$B$6*PI()^3/$B$4^3*COS(PI()*$A11)*$B$2</f>
        <v>-2869.5349031920987</v>
      </c>
      <c r="F11" s="150">
        <f aca="true" t="shared" si="4" ref="F11:F74">-$B$6*PI()^4/$B$4^4*SIN(PI()*$A11)*$B$2</f>
        <v>-47.21749213716847</v>
      </c>
    </row>
    <row r="12" spans="1:6" ht="12.75">
      <c r="A12" s="149">
        <v>0.02</v>
      </c>
      <c r="B12" s="149">
        <f t="shared" si="0"/>
        <v>0.06279051952931337</v>
      </c>
      <c r="C12" s="149">
        <f t="shared" si="1"/>
        <v>0.5225655730194189</v>
      </c>
      <c r="D12" s="150">
        <f t="shared" si="2"/>
        <v>344.2875488295548</v>
      </c>
      <c r="E12" s="150">
        <f t="shared" si="3"/>
        <v>-2865.286377405688</v>
      </c>
      <c r="F12" s="150">
        <f t="shared" si="4"/>
        <v>-94.38838631023447</v>
      </c>
    </row>
    <row r="13" spans="1:6" ht="12.75">
      <c r="A13" s="149">
        <v>0.03</v>
      </c>
      <c r="B13" s="149">
        <f t="shared" si="0"/>
        <v>0.09410831331851431</v>
      </c>
      <c r="C13" s="149">
        <f t="shared" si="1"/>
        <v>0.5212750256984096</v>
      </c>
      <c r="D13" s="150">
        <f t="shared" si="2"/>
        <v>516.0065685041695</v>
      </c>
      <c r="E13" s="150">
        <f t="shared" si="3"/>
        <v>-2858.2101598949953</v>
      </c>
      <c r="F13" s="150">
        <f t="shared" si="4"/>
        <v>-141.46613054166022</v>
      </c>
    </row>
    <row r="14" spans="1:6" ht="12.75">
      <c r="A14" s="149">
        <v>0.04</v>
      </c>
      <c r="B14" s="149">
        <f t="shared" si="0"/>
        <v>0.12533323356430426</v>
      </c>
      <c r="C14" s="149">
        <f t="shared" si="1"/>
        <v>0.5194700428613326</v>
      </c>
      <c r="D14" s="150">
        <f t="shared" si="2"/>
        <v>687.2163519938988</v>
      </c>
      <c r="E14" s="150">
        <f t="shared" si="3"/>
        <v>-2848.313234032381</v>
      </c>
      <c r="F14" s="150">
        <f t="shared" si="4"/>
        <v>-188.40426478165435</v>
      </c>
    </row>
    <row r="15" spans="1:6" ht="12.75">
      <c r="A15" s="149">
        <v>0.05</v>
      </c>
      <c r="B15" s="149">
        <f t="shared" si="0"/>
        <v>0.15643446504023087</v>
      </c>
      <c r="C15" s="149">
        <f t="shared" si="1"/>
        <v>0.5171524058083297</v>
      </c>
      <c r="D15" s="150">
        <f t="shared" si="2"/>
        <v>857.7479359128455</v>
      </c>
      <c r="E15" s="150">
        <f t="shared" si="3"/>
        <v>-2835.6053668888</v>
      </c>
      <c r="F15" s="150">
        <f t="shared" si="4"/>
        <v>-235.15646675863144</v>
      </c>
    </row>
    <row r="16" spans="1:6" ht="12.75">
      <c r="A16" s="149">
        <v>0.06</v>
      </c>
      <c r="B16" s="149">
        <f t="shared" si="0"/>
        <v>0.1873813145857246</v>
      </c>
      <c r="C16" s="149">
        <f t="shared" si="1"/>
        <v>0.5143244017673606</v>
      </c>
      <c r="D16" s="150">
        <f t="shared" si="2"/>
        <v>1027.4330261762095</v>
      </c>
      <c r="E16" s="150">
        <f t="shared" si="3"/>
        <v>-2820.099099594885</v>
      </c>
      <c r="F16" s="150">
        <f t="shared" si="4"/>
        <v>-281.6765976937021</v>
      </c>
    </row>
    <row r="17" spans="1:6" ht="12.75">
      <c r="A17" s="149">
        <v>0.07</v>
      </c>
      <c r="B17" s="149">
        <f t="shared" si="0"/>
        <v>0.21814324139654256</v>
      </c>
      <c r="C17" s="149">
        <f t="shared" si="1"/>
        <v>0.5109888216369847</v>
      </c>
      <c r="D17" s="150">
        <f t="shared" si="2"/>
        <v>1196.1041640862304</v>
      </c>
      <c r="E17" s="150">
        <f t="shared" si="3"/>
        <v>-2801.80973496436</v>
      </c>
      <c r="F17" s="150">
        <f t="shared" si="4"/>
        <v>-327.91874783407684</v>
      </c>
    </row>
    <row r="18" spans="1:6" ht="12.75">
      <c r="A18" s="149">
        <v>0.08</v>
      </c>
      <c r="B18" s="149">
        <f t="shared" si="0"/>
        <v>0.2486898871648548</v>
      </c>
      <c r="C18" s="149">
        <f t="shared" si="1"/>
        <v>0.507148957232081</v>
      </c>
      <c r="D18" s="150">
        <f t="shared" si="2"/>
        <v>1363.5948915937038</v>
      </c>
      <c r="E18" s="150">
        <f t="shared" si="3"/>
        <v>-2780.755322392014</v>
      </c>
      <c r="F18" s="150">
        <f t="shared" si="4"/>
        <v>-373.83728176044957</v>
      </c>
    </row>
    <row r="19" spans="1:6" ht="12.75">
      <c r="A19" s="149">
        <v>0.09</v>
      </c>
      <c r="B19" s="149">
        <f t="shared" si="0"/>
        <v>0.2789911060392293</v>
      </c>
      <c r="C19" s="149">
        <f t="shared" si="1"/>
        <v>0.502808598035225</v>
      </c>
      <c r="D19" s="150">
        <f t="shared" si="2"/>
        <v>1529.7399155719806</v>
      </c>
      <c r="E19" s="150">
        <f t="shared" si="3"/>
        <v>-2756.956640041126</v>
      </c>
      <c r="F19" s="150">
        <f t="shared" si="4"/>
        <v>-419.38688342364674</v>
      </c>
    </row>
    <row r="20" spans="1:6" ht="12.75">
      <c r="A20" s="149">
        <v>0.1</v>
      </c>
      <c r="B20" s="149">
        <f t="shared" si="0"/>
        <v>0.3090169943749474</v>
      </c>
      <c r="C20" s="149">
        <f t="shared" si="1"/>
        <v>0.4979720274569259</v>
      </c>
      <c r="D20" s="150">
        <f t="shared" si="2"/>
        <v>1694.3752709413257</v>
      </c>
      <c r="E20" s="150">
        <f t="shared" si="3"/>
        <v>-2730.4371743379256</v>
      </c>
      <c r="F20" s="150">
        <f t="shared" si="4"/>
        <v>-464.52260086609664</v>
      </c>
    </row>
    <row r="21" spans="1:6" ht="12.75">
      <c r="A21" s="149">
        <v>0.11</v>
      </c>
      <c r="B21" s="149">
        <f t="shared" si="0"/>
        <v>0.33873792024529137</v>
      </c>
      <c r="C21" s="149">
        <f t="shared" si="1"/>
        <v>0.49264401860841833</v>
      </c>
      <c r="D21" s="150">
        <f t="shared" si="2"/>
        <v>1857.3384824826578</v>
      </c>
      <c r="E21" s="150">
        <f t="shared" si="3"/>
        <v>-2701.223096793329</v>
      </c>
      <c r="F21" s="150">
        <f t="shared" si="4"/>
        <v>-509.19989058398517</v>
      </c>
    </row>
    <row r="22" spans="1:6" ht="12.75">
      <c r="A22" s="149">
        <v>0.12</v>
      </c>
      <c r="B22" s="149">
        <f t="shared" si="0"/>
        <v>0.3681245526846779</v>
      </c>
      <c r="C22" s="149">
        <f t="shared" si="1"/>
        <v>0.48682982959117743</v>
      </c>
      <c r="D22" s="150">
        <f t="shared" si="2"/>
        <v>2018.4687251809712</v>
      </c>
      <c r="E22" s="150">
        <f t="shared" si="3"/>
        <v>-2669.343238174815</v>
      </c>
      <c r="F22" s="150">
        <f t="shared" si="4"/>
        <v>-553.374661486315</v>
      </c>
    </row>
    <row r="23" spans="1:6" ht="12.75">
      <c r="A23" s="149">
        <v>0.13</v>
      </c>
      <c r="B23" s="149">
        <f t="shared" si="0"/>
        <v>0.3971478906347806</v>
      </c>
      <c r="C23" s="149">
        <f t="shared" si="1"/>
        <v>0.48053519830780755</v>
      </c>
      <c r="D23" s="150">
        <f t="shared" si="2"/>
        <v>2177.6069829402145</v>
      </c>
      <c r="E23" s="150">
        <f t="shared" si="3"/>
        <v>-2634.829060053936</v>
      </c>
      <c r="F23" s="150">
        <f t="shared" si="4"/>
        <v>-597.0033184074905</v>
      </c>
    </row>
    <row r="24" spans="1:6" ht="12.75">
      <c r="A24" s="149">
        <v>0.14</v>
      </c>
      <c r="B24" s="149">
        <f t="shared" si="0"/>
        <v>0.4257792915650727</v>
      </c>
      <c r="C24" s="149">
        <f t="shared" si="1"/>
        <v>0.4737663367994255</v>
      </c>
      <c r="D24" s="150">
        <f t="shared" si="2"/>
        <v>2334.5962055129726</v>
      </c>
      <c r="E24" s="150">
        <f t="shared" si="3"/>
        <v>-2597.7146237575516</v>
      </c>
      <c r="F24" s="150">
        <f t="shared" si="4"/>
        <v>-640.042805130482</v>
      </c>
    </row>
    <row r="25" spans="1:6" ht="12.75">
      <c r="A25" s="149">
        <v>0.15</v>
      </c>
      <c r="B25" s="149">
        <f t="shared" si="0"/>
        <v>0.45399049973954675</v>
      </c>
      <c r="C25" s="149">
        <f t="shared" si="1"/>
        <v>0.4665299251151255</v>
      </c>
      <c r="D25" s="150">
        <f t="shared" si="2"/>
        <v>2489.2814634901047</v>
      </c>
      <c r="E25" s="150">
        <f t="shared" si="3"/>
        <v>-2558.036556753406</v>
      </c>
      <c r="F25" s="150">
        <f t="shared" si="4"/>
        <v>-682.4506468781136</v>
      </c>
    </row>
    <row r="26" spans="1:6" ht="12.75">
      <c r="A26" s="149">
        <v>0.16</v>
      </c>
      <c r="B26" s="149">
        <f t="shared" si="0"/>
        <v>0.4817536741017153</v>
      </c>
      <c r="C26" s="149">
        <f t="shared" si="1"/>
        <v>0.45883310471957717</v>
      </c>
      <c r="D26" s="150">
        <f t="shared" si="2"/>
        <v>2641.5101011973657</v>
      </c>
      <c r="E26" s="150">
        <f t="shared" si="3"/>
        <v>-2515.8340165032405</v>
      </c>
      <c r="F26" s="150">
        <f t="shared" si="4"/>
        <v>-724.184992230542</v>
      </c>
    </row>
    <row r="27" spans="1:6" ht="12.75">
      <c r="A27" s="149">
        <v>0.17</v>
      </c>
      <c r="B27" s="149">
        <f t="shared" si="0"/>
        <v>0.5090414157503713</v>
      </c>
      <c r="C27" s="149">
        <f t="shared" si="1"/>
        <v>0.4506834714452628</v>
      </c>
      <c r="D27" s="150">
        <f t="shared" si="2"/>
        <v>2791.131887348124</v>
      </c>
      <c r="E27" s="150">
        <f t="shared" si="3"/>
        <v>-2471.148651819108</v>
      </c>
      <c r="F27" s="150">
        <f t="shared" si="4"/>
        <v>-765.2046544275524</v>
      </c>
    </row>
    <row r="28" spans="1:6" ht="12.75">
      <c r="A28" s="149">
        <v>0.18</v>
      </c>
      <c r="B28" s="149">
        <f t="shared" si="0"/>
        <v>0.5358267949789967</v>
      </c>
      <c r="C28" s="149">
        <f t="shared" si="1"/>
        <v>0.44208906799630676</v>
      </c>
      <c r="D28" s="150">
        <f t="shared" si="2"/>
        <v>2937.9991633035056</v>
      </c>
      <c r="E28" s="150">
        <f t="shared" si="3"/>
        <v>-2424.024561761023</v>
      </c>
      <c r="F28" s="150">
        <f t="shared" si="4"/>
        <v>-805.4691520149203</v>
      </c>
    </row>
    <row r="29" spans="1:6" ht="12.75">
      <c r="A29" s="149">
        <v>0.19</v>
      </c>
      <c r="B29" s="149">
        <f t="shared" si="0"/>
        <v>0.5620833778521306</v>
      </c>
      <c r="C29" s="149">
        <f t="shared" si="1"/>
        <v>0.43305837601129843</v>
      </c>
      <c r="D29" s="150">
        <f t="shared" si="2"/>
        <v>3081.966988793645</v>
      </c>
      <c r="E29" s="150">
        <f t="shared" si="3"/>
        <v>-2374.5082521165114</v>
      </c>
      <c r="F29" s="150">
        <f t="shared" si="4"/>
        <v>-844.9387487947187</v>
      </c>
    </row>
    <row r="30" spans="1:6" ht="12.75">
      <c r="A30" s="149">
        <v>0.2</v>
      </c>
      <c r="B30" s="149">
        <f t="shared" si="0"/>
        <v>0.5877852522924731</v>
      </c>
      <c r="C30" s="149">
        <f t="shared" si="1"/>
        <v>0.42360030769293827</v>
      </c>
      <c r="D30" s="150">
        <f t="shared" si="2"/>
        <v>3222.8932849562284</v>
      </c>
      <c r="E30" s="150">
        <f t="shared" si="3"/>
        <v>-2322.648589505017</v>
      </c>
      <c r="F30" s="150">
        <f t="shared" si="4"/>
        <v>-883.574493040148</v>
      </c>
    </row>
    <row r="31" spans="1:6" ht="12.75">
      <c r="A31" s="149">
        <v>0.21</v>
      </c>
      <c r="B31" s="149">
        <f t="shared" si="0"/>
        <v>0.6129070536529764</v>
      </c>
      <c r="C31" s="149">
        <f t="shared" si="1"/>
        <v>0.41372419701277013</v>
      </c>
      <c r="D31" s="150">
        <f t="shared" si="2"/>
        <v>3360.6389745511815</v>
      </c>
      <c r="E31" s="150">
        <f t="shared" si="3"/>
        <v>-2268.4967531524426</v>
      </c>
      <c r="F31" s="150">
        <f t="shared" si="4"/>
        <v>-921.3382559361879</v>
      </c>
    </row>
    <row r="32" spans="1:6" ht="12.75">
      <c r="A32" s="149">
        <v>0.22</v>
      </c>
      <c r="B32" s="149">
        <f t="shared" si="0"/>
        <v>0.6374239897486896</v>
      </c>
      <c r="C32" s="149">
        <f t="shared" si="1"/>
        <v>0.403439790499678</v>
      </c>
      <c r="D32" s="150">
        <f t="shared" si="2"/>
        <v>3495.0681192131137</v>
      </c>
      <c r="E32" s="150">
        <f t="shared" si="3"/>
        <v>-2212.106184383439</v>
      </c>
      <c r="F32" s="150">
        <f t="shared" si="4"/>
        <v>-958.1927692081348</v>
      </c>
    </row>
    <row r="33" spans="1:6" ht="12.75">
      <c r="A33" s="149">
        <v>0.23</v>
      </c>
      <c r="B33" s="149">
        <f t="shared" si="0"/>
        <v>0.6613118653236518</v>
      </c>
      <c r="C33" s="149">
        <f t="shared" si="1"/>
        <v>0.39275723762123893</v>
      </c>
      <c r="D33" s="150">
        <f t="shared" si="2"/>
        <v>3626.048053606071</v>
      </c>
      <c r="E33" s="150">
        <f t="shared" si="3"/>
        <v>-2153.532533881266</v>
      </c>
      <c r="F33" s="150">
        <f t="shared" si="4"/>
        <v>-994.1016619008882</v>
      </c>
    </row>
    <row r="34" spans="1:6" ht="12.75">
      <c r="A34" s="149">
        <v>0.24</v>
      </c>
      <c r="B34" s="149">
        <f t="shared" si="0"/>
        <v>0.6845471059286886</v>
      </c>
      <c r="C34" s="149">
        <f t="shared" si="1"/>
        <v>0.3816870807674236</v>
      </c>
      <c r="D34" s="150">
        <f t="shared" si="2"/>
        <v>3753.4495163482047</v>
      </c>
      <c r="E34" s="150">
        <f t="shared" si="3"/>
        <v>-2092.833606767285</v>
      </c>
      <c r="F34" s="150">
        <f t="shared" si="4"/>
        <v>-1029.0294962726935</v>
      </c>
    </row>
    <row r="35" spans="1:6" ht="12.75">
      <c r="A35" s="149">
        <v>0.25</v>
      </c>
      <c r="B35" s="149">
        <f t="shared" si="0"/>
        <v>0.7071067811865475</v>
      </c>
      <c r="C35" s="149">
        <f t="shared" si="1"/>
        <v>0.3702402448465305</v>
      </c>
      <c r="D35" s="150">
        <f t="shared" si="2"/>
        <v>3877.1467775771553</v>
      </c>
      <c r="E35" s="150">
        <f t="shared" si="3"/>
        <v>-2030.0693055542881</v>
      </c>
      <c r="F35" s="150">
        <f t="shared" si="4"/>
        <v>-1062.9418027679142</v>
      </c>
    </row>
    <row r="36" spans="1:6" ht="12.75">
      <c r="A36" s="149">
        <v>0.26</v>
      </c>
      <c r="B36" s="149">
        <f t="shared" si="0"/>
        <v>0.7289686274214116</v>
      </c>
      <c r="C36" s="149">
        <f t="shared" si="1"/>
        <v>0.3584280265036203</v>
      </c>
      <c r="D36" s="150">
        <f t="shared" si="2"/>
        <v>3997.01776303024</v>
      </c>
      <c r="E36" s="150">
        <f t="shared" si="3"/>
        <v>-1965.301571029947</v>
      </c>
      <c r="F36" s="150">
        <f t="shared" si="4"/>
        <v>-1095.805114034322</v>
      </c>
    </row>
    <row r="37" spans="1:6" ht="12.75">
      <c r="A37" s="149">
        <v>0.27</v>
      </c>
      <c r="B37" s="149">
        <f t="shared" si="0"/>
        <v>0.7501110696304596</v>
      </c>
      <c r="C37" s="149">
        <f t="shared" si="1"/>
        <v>0.34626208297209116</v>
      </c>
      <c r="D37" s="150">
        <f t="shared" si="2"/>
        <v>4112.944174517017</v>
      </c>
      <c r="E37" s="150">
        <f t="shared" si="3"/>
        <v>-1898.594321128733</v>
      </c>
      <c r="F37" s="150">
        <f t="shared" si="4"/>
        <v>-1127.586997951333</v>
      </c>
    </row>
    <row r="38" spans="1:6" ht="12.75">
      <c r="A38" s="149">
        <v>0.28</v>
      </c>
      <c r="B38" s="149">
        <f t="shared" si="0"/>
        <v>0.7705132427757893</v>
      </c>
      <c r="C38" s="149">
        <f t="shared" si="1"/>
        <v>0.33375442056939647</v>
      </c>
      <c r="D38" s="150">
        <f t="shared" si="2"/>
        <v>4224.811606665313</v>
      </c>
      <c r="E38" s="150">
        <f t="shared" si="3"/>
        <v>-1830.0133878526356</v>
      </c>
      <c r="F38" s="150">
        <f t="shared" si="4"/>
        <v>-1158.2560896365935</v>
      </c>
    </row>
    <row r="39" spans="1:6" ht="12.75">
      <c r="A39" s="149">
        <v>0.29</v>
      </c>
      <c r="B39" s="149">
        <f t="shared" si="0"/>
        <v>0.7901550123756903</v>
      </c>
      <c r="C39" s="149">
        <f t="shared" si="1"/>
        <v>0.3209173828482594</v>
      </c>
      <c r="D39" s="150">
        <f t="shared" si="2"/>
        <v>4332.509659825517</v>
      </c>
      <c r="E39" s="150">
        <f t="shared" si="3"/>
        <v>-1759.6264523029217</v>
      </c>
      <c r="F39" s="150">
        <f t="shared" si="4"/>
        <v>-1187.7821223993353</v>
      </c>
    </row>
    <row r="40" spans="1:6" ht="12.75">
      <c r="A40" s="149">
        <v>0.3</v>
      </c>
      <c r="B40" s="149">
        <f t="shared" si="0"/>
        <v>0.8090169943749475</v>
      </c>
      <c r="C40" s="149">
        <f t="shared" si="1"/>
        <v>0.3077636384150761</v>
      </c>
      <c r="D40" s="150">
        <f t="shared" si="2"/>
        <v>4435.932049021703</v>
      </c>
      <c r="E40" s="150">
        <f t="shared" si="3"/>
        <v>-1687.5029778870603</v>
      </c>
      <c r="F40" s="150">
        <f t="shared" si="4"/>
        <v>-1216.1359576099426</v>
      </c>
    </row>
    <row r="41" spans="1:6" ht="12.75">
      <c r="A41" s="149">
        <v>0.31</v>
      </c>
      <c r="B41" s="149">
        <f t="shared" si="0"/>
        <v>0.8270805742745618</v>
      </c>
      <c r="C41" s="149">
        <f t="shared" si="1"/>
        <v>0.29430616842753154</v>
      </c>
      <c r="D41" s="150">
        <f t="shared" si="2"/>
        <v>4534.976708842071</v>
      </c>
      <c r="E41" s="150">
        <f t="shared" si="3"/>
        <v>-1613.7141417667283</v>
      </c>
      <c r="F41" s="150">
        <f t="shared" si="4"/>
        <v>-1243.2896134562623</v>
      </c>
    </row>
    <row r="42" spans="1:6" ht="12.75">
      <c r="A42" s="149">
        <v>0.32</v>
      </c>
      <c r="B42" s="149">
        <f t="shared" si="0"/>
        <v>0.8443279255020151</v>
      </c>
      <c r="C42" s="149">
        <f t="shared" si="1"/>
        <v>0.28055825378376326</v>
      </c>
      <c r="D42" s="150">
        <f t="shared" si="2"/>
        <v>4629.545894165187</v>
      </c>
      <c r="E42" s="150">
        <f t="shared" si="3"/>
        <v>-1538.3327646145417</v>
      </c>
      <c r="F42" s="150">
        <f t="shared" si="4"/>
        <v>-1269.2162925582747</v>
      </c>
    </row>
    <row r="43" spans="1:6" ht="12.75">
      <c r="A43" s="149">
        <v>0.33</v>
      </c>
      <c r="B43" s="149">
        <f t="shared" si="0"/>
        <v>0.8607420270039436</v>
      </c>
      <c r="C43" s="149">
        <f t="shared" si="1"/>
        <v>0.2665334620157189</v>
      </c>
      <c r="D43" s="150">
        <f t="shared" si="2"/>
        <v>4719.54627662261</v>
      </c>
      <c r="E43" s="150">
        <f t="shared" si="3"/>
        <v>-1461.433238748846</v>
      </c>
      <c r="F43" s="150">
        <f t="shared" si="4"/>
        <v>-1293.8904084138721</v>
      </c>
    </row>
    <row r="44" spans="1:6" ht="12.75">
      <c r="A44" s="149">
        <v>0.34</v>
      </c>
      <c r="B44" s="149">
        <f t="shared" si="0"/>
        <v>0.8763066800438637</v>
      </c>
      <c r="C44" s="149">
        <f t="shared" si="1"/>
        <v>0.25224563389963994</v>
      </c>
      <c r="D44" s="150">
        <f t="shared" si="2"/>
        <v>4804.889036702734</v>
      </c>
      <c r="E44" s="150">
        <f t="shared" si="3"/>
        <v>-1383.0914547174787</v>
      </c>
      <c r="F44" s="150">
        <f t="shared" si="4"/>
        <v>-1317.2876106496476</v>
      </c>
    </row>
    <row r="45" spans="1:6" ht="12.75">
      <c r="A45" s="149">
        <v>0.35</v>
      </c>
      <c r="B45" s="149">
        <f t="shared" si="0"/>
        <v>0.8910065241883678</v>
      </c>
      <c r="C45" s="149">
        <f t="shared" si="1"/>
        <v>0.2377088697968865</v>
      </c>
      <c r="D45" s="150">
        <f t="shared" si="2"/>
        <v>4885.489951404915</v>
      </c>
      <c r="E45" s="150">
        <f t="shared" si="3"/>
        <v>-1303.3847264029603</v>
      </c>
      <c r="F45" s="150">
        <f t="shared" si="4"/>
        <v>-1339.3848090517715</v>
      </c>
    </row>
    <row r="46" spans="1:6" ht="12.75">
      <c r="A46" s="149">
        <v>0.36</v>
      </c>
      <c r="B46" s="149">
        <f t="shared" si="0"/>
        <v>0.9048270524660196</v>
      </c>
      <c r="C46" s="149">
        <f t="shared" si="1"/>
        <v>0.22293751573858311</v>
      </c>
      <c r="D46" s="150">
        <f t="shared" si="2"/>
        <v>4961.26947735741</v>
      </c>
      <c r="E46" s="150">
        <f t="shared" si="3"/>
        <v>-1222.3917147230266</v>
      </c>
      <c r="F46" s="150">
        <f t="shared" si="4"/>
        <v>-1360.1601963532498</v>
      </c>
    </row>
    <row r="47" spans="1:6" ht="12.75">
      <c r="A47" s="149">
        <v>0.37</v>
      </c>
      <c r="B47" s="149">
        <f t="shared" si="0"/>
        <v>0.9177546256839811</v>
      </c>
      <c r="C47" s="149">
        <f t="shared" si="1"/>
        <v>0.20794614926781818</v>
      </c>
      <c r="D47" s="150">
        <f t="shared" si="2"/>
        <v>5032.152829317076</v>
      </c>
      <c r="E47" s="150">
        <f t="shared" si="3"/>
        <v>-1140.1923500018015</v>
      </c>
      <c r="F47" s="150">
        <f t="shared" si="4"/>
        <v>-1379.593269755058</v>
      </c>
    </row>
    <row r="48" spans="1:6" ht="12.75">
      <c r="A48" s="149">
        <v>0.38</v>
      </c>
      <c r="B48" s="149">
        <f t="shared" si="0"/>
        <v>0.9297764858882513</v>
      </c>
      <c r="C48" s="149">
        <f t="shared" si="1"/>
        <v>0.1927495650533689</v>
      </c>
      <c r="D48" s="150">
        <f t="shared" si="2"/>
        <v>5098.070053973379</v>
      </c>
      <c r="E48" s="150">
        <f t="shared" si="3"/>
        <v>-1056.8677530882162</v>
      </c>
      <c r="F48" s="150">
        <f t="shared" si="4"/>
        <v>-1397.6648511599312</v>
      </c>
    </row>
    <row r="49" spans="1:6" ht="12.75">
      <c r="A49" s="149">
        <v>0.39</v>
      </c>
      <c r="B49" s="149">
        <f t="shared" si="0"/>
        <v>0.9408807689542255</v>
      </c>
      <c r="C49" s="149">
        <f t="shared" si="1"/>
        <v>0.17736276028914882</v>
      </c>
      <c r="D49" s="150">
        <f t="shared" si="2"/>
        <v>5158.956098983869</v>
      </c>
      <c r="E49" s="150">
        <f t="shared" si="3"/>
        <v>-972.5001552995221</v>
      </c>
      <c r="F49" s="150">
        <f t="shared" si="4"/>
        <v>-1414.3571060988324</v>
      </c>
    </row>
    <row r="50" spans="1:6" ht="12.75">
      <c r="A50" s="149">
        <v>0.4</v>
      </c>
      <c r="B50" s="149">
        <f t="shared" si="0"/>
        <v>0.9510565162951535</v>
      </c>
      <c r="C50" s="149">
        <f t="shared" si="1"/>
        <v>0.1618009198937889</v>
      </c>
      <c r="D50" s="150">
        <f t="shared" si="2"/>
        <v>5214.750877172978</v>
      </c>
      <c r="E50" s="150">
        <f t="shared" si="3"/>
        <v>-887.1728172689141</v>
      </c>
      <c r="F50" s="150">
        <f t="shared" si="4"/>
        <v>-1429.653561331417</v>
      </c>
    </row>
    <row r="51" spans="1:6" ht="12.75">
      <c r="A51" s="149">
        <v>0.41</v>
      </c>
      <c r="B51" s="149">
        <f t="shared" si="0"/>
        <v>0.960293685676943</v>
      </c>
      <c r="C51" s="149">
        <f t="shared" si="1"/>
        <v>0.14607940152495572</v>
      </c>
      <c r="D51" s="150">
        <f t="shared" si="2"/>
        <v>5265.399325830821</v>
      </c>
      <c r="E51" s="150">
        <f t="shared" si="3"/>
        <v>-800.9699467773347</v>
      </c>
      <c r="F51" s="150">
        <f t="shared" si="4"/>
        <v>-1443.5391211031335</v>
      </c>
    </row>
    <row r="52" spans="1:6" ht="12.75">
      <c r="A52" s="149">
        <v>0.42</v>
      </c>
      <c r="B52" s="149">
        <f t="shared" si="0"/>
        <v>0.9685831611286311</v>
      </c>
      <c r="C52" s="149">
        <f t="shared" si="1"/>
        <v>0.13021372042319715</v>
      </c>
      <c r="D52" s="150">
        <f t="shared" si="2"/>
        <v>5310.851461053434</v>
      </c>
      <c r="E52" s="150">
        <f t="shared" si="3"/>
        <v>-713.9766156505588</v>
      </c>
      <c r="F52" s="150">
        <f t="shared" si="4"/>
        <v>-1456.0000820429113</v>
      </c>
    </row>
    <row r="53" spans="1:6" ht="12.75">
      <c r="A53" s="149">
        <v>0.43</v>
      </c>
      <c r="B53" s="149">
        <f t="shared" si="0"/>
        <v>0.9759167619387473</v>
      </c>
      <c r="C53" s="149">
        <f t="shared" si="1"/>
        <v>0.1142195341002739</v>
      </c>
      <c r="D53" s="150">
        <f t="shared" si="2"/>
        <v>5351.062427070854</v>
      </c>
      <c r="E53" s="150">
        <f t="shared" si="3"/>
        <v>-626.2786758035774</v>
      </c>
      <c r="F53" s="150">
        <f t="shared" si="4"/>
        <v>-1467.024146686733</v>
      </c>
    </row>
    <row r="54" spans="1:6" ht="12.75">
      <c r="A54" s="149">
        <v>0.44</v>
      </c>
      <c r="B54" s="149">
        <f t="shared" si="0"/>
        <v>0.9822872507286886</v>
      </c>
      <c r="C54" s="149">
        <f t="shared" si="1"/>
        <v>0.09811262688708512</v>
      </c>
      <c r="D54" s="150">
        <f t="shared" si="2"/>
        <v>5385.99254051435</v>
      </c>
      <c r="E54" s="150">
        <f t="shared" si="3"/>
        <v>-537.9626745151186</v>
      </c>
      <c r="F54" s="150">
        <f t="shared" si="4"/>
        <v>-1476.6004356137469</v>
      </c>
    </row>
    <row r="55" spans="1:6" ht="12.75">
      <c r="A55" s="149">
        <v>0.45</v>
      </c>
      <c r="B55" s="149">
        <f t="shared" si="0"/>
        <v>0.9876883405951378</v>
      </c>
      <c r="C55" s="149">
        <f t="shared" si="1"/>
        <v>0.08190889435643979</v>
      </c>
      <c r="D55" s="150">
        <f t="shared" si="2"/>
        <v>5415.607329579121</v>
      </c>
      <c r="E55" s="150">
        <f t="shared" si="3"/>
        <v>-449.1157690159341</v>
      </c>
      <c r="F55" s="150">
        <f t="shared" si="4"/>
        <v>-1484.719498182941</v>
      </c>
    </row>
    <row r="56" spans="1:6" ht="12.75">
      <c r="A56" s="149">
        <v>0.46</v>
      </c>
      <c r="B56" s="149">
        <f t="shared" si="0"/>
        <v>0.9921147013144779</v>
      </c>
      <c r="C56" s="149">
        <f t="shared" si="1"/>
        <v>0.06562432763604532</v>
      </c>
      <c r="D56" s="150">
        <f t="shared" si="2"/>
        <v>5439.877568043792</v>
      </c>
      <c r="E56" s="150">
        <f t="shared" si="3"/>
        <v>-359.82564047513495</v>
      </c>
      <c r="F56" s="150">
        <f t="shared" si="4"/>
        <v>-1491.3733218597854</v>
      </c>
    </row>
    <row r="57" spans="1:6" ht="12.75">
      <c r="A57" s="149">
        <v>0.47</v>
      </c>
      <c r="B57" s="149">
        <f t="shared" si="0"/>
        <v>0.99556196460308</v>
      </c>
      <c r="C57" s="149">
        <f t="shared" si="1"/>
        <v>0.04927499762719527</v>
      </c>
      <c r="D57" s="150">
        <f t="shared" si="2"/>
        <v>5458.779304113182</v>
      </c>
      <c r="E57" s="150">
        <f t="shared" si="3"/>
        <v>-270.18040746946343</v>
      </c>
      <c r="F57" s="150">
        <f t="shared" si="4"/>
        <v>-1496.5553401236375</v>
      </c>
    </row>
    <row r="58" spans="1:6" ht="12.75">
      <c r="A58" s="149">
        <v>0.48</v>
      </c>
      <c r="B58" s="149">
        <f t="shared" si="0"/>
        <v>0.9980267284282716</v>
      </c>
      <c r="C58" s="149">
        <f t="shared" si="1"/>
        <v>0.032877039144729635</v>
      </c>
      <c r="D58" s="150">
        <f t="shared" si="2"/>
        <v>5472.293884055824</v>
      </c>
      <c r="E58" s="150">
        <f t="shared" si="3"/>
        <v>-180.26853902089482</v>
      </c>
      <c r="F58" s="150">
        <f t="shared" si="4"/>
        <v>-1500.2604389481037</v>
      </c>
    </row>
    <row r="59" spans="1:6" ht="12.75">
      <c r="A59" s="149">
        <v>0.49</v>
      </c>
      <c r="B59" s="149">
        <f t="shared" si="0"/>
        <v>0.9995065603657316</v>
      </c>
      <c r="C59" s="149">
        <f t="shared" si="1"/>
        <v>0.016446634993921176</v>
      </c>
      <c r="D59" s="150">
        <f t="shared" si="2"/>
        <v>5480.4079706129505</v>
      </c>
      <c r="E59" s="150">
        <f t="shared" si="3"/>
        <v>-90.17876728839705</v>
      </c>
      <c r="F59" s="150">
        <f t="shared" si="4"/>
        <v>-1502.4849618479657</v>
      </c>
    </row>
    <row r="60" spans="1:6" ht="12.75">
      <c r="A60" s="149">
        <v>0.5</v>
      </c>
      <c r="B60" s="149">
        <f t="shared" si="0"/>
        <v>1</v>
      </c>
      <c r="C60" s="149">
        <f t="shared" si="1"/>
        <v>3.207431154581505E-17</v>
      </c>
      <c r="D60" s="150">
        <f t="shared" si="2"/>
        <v>5483.113556160754</v>
      </c>
      <c r="E60" s="150">
        <f t="shared" si="3"/>
        <v>-1.7586709244138192E-13</v>
      </c>
      <c r="F60" s="150">
        <f t="shared" si="4"/>
        <v>-1503.2267134876918</v>
      </c>
    </row>
    <row r="61" spans="1:6" ht="12.75">
      <c r="A61" s="149">
        <v>0.51</v>
      </c>
      <c r="B61" s="149">
        <f t="shared" si="0"/>
        <v>0.9995065603657316</v>
      </c>
      <c r="C61" s="149">
        <f t="shared" si="1"/>
        <v>-0.016446634993921117</v>
      </c>
      <c r="D61" s="150">
        <f t="shared" si="2"/>
        <v>5480.4079706129505</v>
      </c>
      <c r="E61" s="150">
        <f t="shared" si="3"/>
        <v>90.17876728839671</v>
      </c>
      <c r="F61" s="150">
        <f t="shared" si="4"/>
        <v>-1502.4849618479657</v>
      </c>
    </row>
    <row r="62" spans="1:6" ht="12.75">
      <c r="A62" s="149">
        <v>0.52</v>
      </c>
      <c r="B62" s="149">
        <f t="shared" si="0"/>
        <v>0.9980267284282716</v>
      </c>
      <c r="C62" s="149">
        <f t="shared" si="1"/>
        <v>-0.032877039144729565</v>
      </c>
      <c r="D62" s="150">
        <f t="shared" si="2"/>
        <v>5472.293884055824</v>
      </c>
      <c r="E62" s="150">
        <f t="shared" si="3"/>
        <v>180.26853902089448</v>
      </c>
      <c r="F62" s="150">
        <f t="shared" si="4"/>
        <v>-1500.2604389481037</v>
      </c>
    </row>
    <row r="63" spans="1:6" ht="12.75">
      <c r="A63" s="149">
        <v>0.53</v>
      </c>
      <c r="B63" s="149">
        <f t="shared" si="0"/>
        <v>0.99556196460308</v>
      </c>
      <c r="C63" s="149">
        <f t="shared" si="1"/>
        <v>-0.049274997627195206</v>
      </c>
      <c r="D63" s="150">
        <f t="shared" si="2"/>
        <v>5458.779304113182</v>
      </c>
      <c r="E63" s="150">
        <f t="shared" si="3"/>
        <v>270.18040746946303</v>
      </c>
      <c r="F63" s="150">
        <f t="shared" si="4"/>
        <v>-1496.5553401236375</v>
      </c>
    </row>
    <row r="64" spans="1:6" ht="12.75">
      <c r="A64" s="149">
        <v>0.54</v>
      </c>
      <c r="B64" s="149">
        <f t="shared" si="0"/>
        <v>0.9921147013144778</v>
      </c>
      <c r="C64" s="149">
        <f t="shared" si="1"/>
        <v>-0.06562432763604538</v>
      </c>
      <c r="D64" s="150">
        <f t="shared" si="2"/>
        <v>5439.877568043792</v>
      </c>
      <c r="E64" s="150">
        <f t="shared" si="3"/>
        <v>359.82564047513523</v>
      </c>
      <c r="F64" s="150">
        <f t="shared" si="4"/>
        <v>-1491.3733218597852</v>
      </c>
    </row>
    <row r="65" spans="1:6" ht="12.75">
      <c r="A65" s="149">
        <v>0.55</v>
      </c>
      <c r="B65" s="149">
        <f t="shared" si="0"/>
        <v>0.9876883405951377</v>
      </c>
      <c r="C65" s="149">
        <f t="shared" si="1"/>
        <v>-0.08190889435643985</v>
      </c>
      <c r="D65" s="150">
        <f t="shared" si="2"/>
        <v>5415.607329579119</v>
      </c>
      <c r="E65" s="150">
        <f t="shared" si="3"/>
        <v>449.11576901593446</v>
      </c>
      <c r="F65" s="150">
        <f t="shared" si="4"/>
        <v>-1484.7194981829407</v>
      </c>
    </row>
    <row r="66" spans="1:6" ht="12.75">
      <c r="A66" s="149">
        <v>0.56</v>
      </c>
      <c r="B66" s="149">
        <f t="shared" si="0"/>
        <v>0.9822872507286886</v>
      </c>
      <c r="C66" s="149">
        <f t="shared" si="1"/>
        <v>-0.09811262688708516</v>
      </c>
      <c r="D66" s="150">
        <f t="shared" si="2"/>
        <v>5385.99254051435</v>
      </c>
      <c r="E66" s="150">
        <f t="shared" si="3"/>
        <v>537.9626745151188</v>
      </c>
      <c r="F66" s="150">
        <f t="shared" si="4"/>
        <v>-1476.6004356137469</v>
      </c>
    </row>
    <row r="67" spans="1:6" ht="12.75">
      <c r="A67" s="149">
        <v>0.57</v>
      </c>
      <c r="B67" s="149">
        <f t="shared" si="0"/>
        <v>0.9759167619387474</v>
      </c>
      <c r="C67" s="149">
        <f t="shared" si="1"/>
        <v>-0.1142195341002737</v>
      </c>
      <c r="D67" s="150">
        <f t="shared" si="2"/>
        <v>5351.062427070854</v>
      </c>
      <c r="E67" s="150">
        <f t="shared" si="3"/>
        <v>626.2786758035762</v>
      </c>
      <c r="F67" s="150">
        <f t="shared" si="4"/>
        <v>-1467.0241466867335</v>
      </c>
    </row>
    <row r="68" spans="1:6" ht="12.75">
      <c r="A68" s="149">
        <v>0.58</v>
      </c>
      <c r="B68" s="149">
        <f t="shared" si="0"/>
        <v>0.9685831611286312</v>
      </c>
      <c r="C68" s="149">
        <f t="shared" si="1"/>
        <v>-0.13021372042319698</v>
      </c>
      <c r="D68" s="150">
        <f t="shared" si="2"/>
        <v>5310.851461053434</v>
      </c>
      <c r="E68" s="150">
        <f t="shared" si="3"/>
        <v>713.9766156505578</v>
      </c>
      <c r="F68" s="150">
        <f t="shared" si="4"/>
        <v>-1456.0000820429118</v>
      </c>
    </row>
    <row r="69" spans="1:6" ht="12.75">
      <c r="A69" s="149">
        <v>0.59</v>
      </c>
      <c r="B69" s="149">
        <f t="shared" si="0"/>
        <v>0.9602936856769431</v>
      </c>
      <c r="C69" s="149">
        <f t="shared" si="1"/>
        <v>-0.14607940152495555</v>
      </c>
      <c r="D69" s="150">
        <f t="shared" si="2"/>
        <v>5265.399325830822</v>
      </c>
      <c r="E69" s="150">
        <f t="shared" si="3"/>
        <v>800.9699467773337</v>
      </c>
      <c r="F69" s="150">
        <f t="shared" si="4"/>
        <v>-1443.5391211031338</v>
      </c>
    </row>
    <row r="70" spans="1:6" ht="12.75">
      <c r="A70" s="149">
        <v>0.6</v>
      </c>
      <c r="B70" s="149">
        <f t="shared" si="0"/>
        <v>0.9510565162951536</v>
      </c>
      <c r="C70" s="149">
        <f t="shared" si="1"/>
        <v>-0.1618009198937888</v>
      </c>
      <c r="D70" s="150">
        <f t="shared" si="2"/>
        <v>5214.750877172979</v>
      </c>
      <c r="E70" s="150">
        <f t="shared" si="3"/>
        <v>887.1728172689137</v>
      </c>
      <c r="F70" s="150">
        <f t="shared" si="4"/>
        <v>-1429.653561331417</v>
      </c>
    </row>
    <row r="71" spans="1:6" ht="12.75">
      <c r="A71" s="149">
        <v>0.61</v>
      </c>
      <c r="B71" s="149">
        <f t="shared" si="0"/>
        <v>0.9408807689542255</v>
      </c>
      <c r="C71" s="149">
        <f t="shared" si="1"/>
        <v>-0.17736276028914877</v>
      </c>
      <c r="D71" s="150">
        <f t="shared" si="2"/>
        <v>5158.956098983869</v>
      </c>
      <c r="E71" s="150">
        <f t="shared" si="3"/>
        <v>972.5001552995219</v>
      </c>
      <c r="F71" s="150">
        <f t="shared" si="4"/>
        <v>-1414.3571060988324</v>
      </c>
    </row>
    <row r="72" spans="1:6" ht="12.75">
      <c r="A72" s="149">
        <v>0.62</v>
      </c>
      <c r="B72" s="149">
        <f t="shared" si="0"/>
        <v>0.9297764858882513</v>
      </c>
      <c r="C72" s="149">
        <f t="shared" si="1"/>
        <v>-0.19274956505336882</v>
      </c>
      <c r="D72" s="150">
        <f t="shared" si="2"/>
        <v>5098.070053973379</v>
      </c>
      <c r="E72" s="150">
        <f t="shared" si="3"/>
        <v>1056.867753088216</v>
      </c>
      <c r="F72" s="150">
        <f t="shared" si="4"/>
        <v>-1397.6648511599312</v>
      </c>
    </row>
    <row r="73" spans="1:6" ht="12.75">
      <c r="A73" s="149">
        <v>0.63</v>
      </c>
      <c r="B73" s="149">
        <f t="shared" si="0"/>
        <v>0.9177546256839813</v>
      </c>
      <c r="C73" s="149">
        <f t="shared" si="1"/>
        <v>-0.20794614926781813</v>
      </c>
      <c r="D73" s="150">
        <f t="shared" si="2"/>
        <v>5032.152829317077</v>
      </c>
      <c r="E73" s="150">
        <f t="shared" si="3"/>
        <v>1140.1923500018013</v>
      </c>
      <c r="F73" s="150">
        <f t="shared" si="4"/>
        <v>-1379.593269755058</v>
      </c>
    </row>
    <row r="74" spans="1:6" ht="12.75">
      <c r="A74" s="149">
        <v>0.64</v>
      </c>
      <c r="B74" s="149">
        <f t="shared" si="0"/>
        <v>0.9048270524660195</v>
      </c>
      <c r="C74" s="149">
        <f t="shared" si="1"/>
        <v>-0.22293751573858314</v>
      </c>
      <c r="D74" s="150">
        <f t="shared" si="2"/>
        <v>4961.269477357409</v>
      </c>
      <c r="E74" s="150">
        <f t="shared" si="3"/>
        <v>1222.3917147230268</v>
      </c>
      <c r="F74" s="150">
        <f t="shared" si="4"/>
        <v>-1360.1601963532498</v>
      </c>
    </row>
    <row r="75" spans="1:6" ht="12.75">
      <c r="A75" s="149">
        <v>0.65</v>
      </c>
      <c r="B75" s="149">
        <f aca="true" t="shared" si="5" ref="B75:B110">$B$6*SIN(PI()*$A75)</f>
        <v>0.8910065241883679</v>
      </c>
      <c r="C75" s="149">
        <f aca="true" t="shared" si="6" ref="C75:C110">$B$6*PI()/$B$4*COS(PI()*$A75)</f>
        <v>-0.23770886979688644</v>
      </c>
      <c r="D75" s="150">
        <f aca="true" t="shared" si="7" ref="D75:D110">$B$6*PI()^2/$B$4^2*SIN(PI()*$A75)*$B$2</f>
        <v>4885.489951404916</v>
      </c>
      <c r="E75" s="150">
        <f aca="true" t="shared" si="8" ref="E75:E110">-$B$6*PI()^3/$B$4^3*COS(PI()*$A75)*$B$2</f>
        <v>1303.3847264029596</v>
      </c>
      <c r="F75" s="150">
        <f aca="true" t="shared" si="9" ref="F75:F110">-$B$6*PI()^4/$B$4^4*SIN(PI()*$A75)*$B$2</f>
        <v>-1339.3848090517718</v>
      </c>
    </row>
    <row r="76" spans="1:6" ht="12.75">
      <c r="A76" s="149">
        <v>0.66</v>
      </c>
      <c r="B76" s="149">
        <f t="shared" si="5"/>
        <v>0.8763066800438635</v>
      </c>
      <c r="C76" s="149">
        <f t="shared" si="6"/>
        <v>-0.25224563389964005</v>
      </c>
      <c r="D76" s="150">
        <f t="shared" si="7"/>
        <v>4804.889036702733</v>
      </c>
      <c r="E76" s="150">
        <f t="shared" si="8"/>
        <v>1383.091454717479</v>
      </c>
      <c r="F76" s="150">
        <f t="shared" si="9"/>
        <v>-1317.287610649647</v>
      </c>
    </row>
    <row r="77" spans="1:6" ht="12.75">
      <c r="A77" s="149">
        <v>0.67</v>
      </c>
      <c r="B77" s="149">
        <f t="shared" si="5"/>
        <v>0.8607420270039436</v>
      </c>
      <c r="C77" s="149">
        <f t="shared" si="6"/>
        <v>-0.266533462015719</v>
      </c>
      <c r="D77" s="150">
        <f t="shared" si="7"/>
        <v>4719.54627662261</v>
      </c>
      <c r="E77" s="150">
        <f t="shared" si="8"/>
        <v>1461.4332387488462</v>
      </c>
      <c r="F77" s="150">
        <f t="shared" si="9"/>
        <v>-1293.8904084138721</v>
      </c>
    </row>
    <row r="78" spans="1:6" ht="12.75">
      <c r="A78" s="149">
        <v>0.68</v>
      </c>
      <c r="B78" s="149">
        <f t="shared" si="5"/>
        <v>0.844327925502015</v>
      </c>
      <c r="C78" s="149">
        <f t="shared" si="6"/>
        <v>-0.2805582537837635</v>
      </c>
      <c r="D78" s="150">
        <f t="shared" si="7"/>
        <v>4629.545894165186</v>
      </c>
      <c r="E78" s="150">
        <f t="shared" si="8"/>
        <v>1538.3327646145426</v>
      </c>
      <c r="F78" s="150">
        <f t="shared" si="9"/>
        <v>-1269.2162925582745</v>
      </c>
    </row>
    <row r="79" spans="1:6" ht="12.75">
      <c r="A79" s="149">
        <v>0.69</v>
      </c>
      <c r="B79" s="149">
        <f t="shared" si="5"/>
        <v>0.827080574274562</v>
      </c>
      <c r="C79" s="149">
        <f t="shared" si="6"/>
        <v>-0.29430616842753143</v>
      </c>
      <c r="D79" s="150">
        <f t="shared" si="7"/>
        <v>4534.976708842073</v>
      </c>
      <c r="E79" s="150">
        <f t="shared" si="8"/>
        <v>1613.7141417667278</v>
      </c>
      <c r="F79" s="150">
        <f t="shared" si="9"/>
        <v>-1243.2896134562627</v>
      </c>
    </row>
    <row r="80" spans="1:6" ht="12.75">
      <c r="A80" s="149">
        <v>0.7</v>
      </c>
      <c r="B80" s="149">
        <f t="shared" si="5"/>
        <v>0.8090169943749475</v>
      </c>
      <c r="C80" s="149">
        <f t="shared" si="6"/>
        <v>-0.30776363841507604</v>
      </c>
      <c r="D80" s="150">
        <f t="shared" si="7"/>
        <v>4435.932049021703</v>
      </c>
      <c r="E80" s="150">
        <f t="shared" si="8"/>
        <v>1687.50297788706</v>
      </c>
      <c r="F80" s="150">
        <f t="shared" si="9"/>
        <v>-1216.1359576099426</v>
      </c>
    </row>
    <row r="81" spans="1:6" ht="12.75">
      <c r="A81" s="149">
        <v>0.71</v>
      </c>
      <c r="B81" s="149">
        <f t="shared" si="5"/>
        <v>0.7901550123756905</v>
      </c>
      <c r="C81" s="149">
        <f t="shared" si="6"/>
        <v>-0.3209173828482592</v>
      </c>
      <c r="D81" s="150">
        <f t="shared" si="7"/>
        <v>4332.509659825518</v>
      </c>
      <c r="E81" s="150">
        <f t="shared" si="8"/>
        <v>1759.6264523029208</v>
      </c>
      <c r="F81" s="150">
        <f t="shared" si="9"/>
        <v>-1187.7821223993358</v>
      </c>
    </row>
    <row r="82" spans="1:6" ht="12.75">
      <c r="A82" s="149">
        <v>0.72</v>
      </c>
      <c r="B82" s="149">
        <f t="shared" si="5"/>
        <v>0.7705132427757893</v>
      </c>
      <c r="C82" s="149">
        <f t="shared" si="6"/>
        <v>-0.3337544205693965</v>
      </c>
      <c r="D82" s="150">
        <f t="shared" si="7"/>
        <v>4224.811606665313</v>
      </c>
      <c r="E82" s="150">
        <f t="shared" si="8"/>
        <v>1830.0133878526358</v>
      </c>
      <c r="F82" s="150">
        <f t="shared" si="9"/>
        <v>-1158.2560896365935</v>
      </c>
    </row>
    <row r="83" spans="1:6" ht="12.75">
      <c r="A83" s="149">
        <v>0.73</v>
      </c>
      <c r="B83" s="149">
        <f t="shared" si="5"/>
        <v>0.7501110696304597</v>
      </c>
      <c r="C83" s="149">
        <f t="shared" si="6"/>
        <v>-0.3462620829720911</v>
      </c>
      <c r="D83" s="150">
        <f t="shared" si="7"/>
        <v>4112.944174517018</v>
      </c>
      <c r="E83" s="150">
        <f t="shared" si="8"/>
        <v>1898.5943211287326</v>
      </c>
      <c r="F83" s="150">
        <f t="shared" si="9"/>
        <v>-1127.586997951333</v>
      </c>
    </row>
    <row r="84" spans="1:6" ht="12.75">
      <c r="A84" s="149">
        <v>0.74</v>
      </c>
      <c r="B84" s="149">
        <f t="shared" si="5"/>
        <v>0.7289686274214114</v>
      </c>
      <c r="C84" s="149">
        <f t="shared" si="6"/>
        <v>-0.3584280265036204</v>
      </c>
      <c r="D84" s="150">
        <f t="shared" si="7"/>
        <v>3997.0177630302396</v>
      </c>
      <c r="E84" s="150">
        <f t="shared" si="8"/>
        <v>1965.3015710299471</v>
      </c>
      <c r="F84" s="150">
        <f t="shared" si="9"/>
        <v>-1095.805114034322</v>
      </c>
    </row>
    <row r="85" spans="1:6" ht="12.75">
      <c r="A85" s="149">
        <v>0.75</v>
      </c>
      <c r="B85" s="149">
        <f t="shared" si="5"/>
        <v>0.7071067811865476</v>
      </c>
      <c r="C85" s="149">
        <f t="shared" si="6"/>
        <v>-0.37024024484653045</v>
      </c>
      <c r="D85" s="150">
        <f t="shared" si="7"/>
        <v>3877.1467775771557</v>
      </c>
      <c r="E85" s="150">
        <f t="shared" si="8"/>
        <v>2030.069305554288</v>
      </c>
      <c r="F85" s="150">
        <f t="shared" si="9"/>
        <v>-1062.9418027679142</v>
      </c>
    </row>
    <row r="86" spans="1:6" ht="12.75">
      <c r="A86" s="149">
        <v>0.76</v>
      </c>
      <c r="B86" s="149">
        <f t="shared" si="5"/>
        <v>0.6845471059286888</v>
      </c>
      <c r="C86" s="149">
        <f t="shared" si="6"/>
        <v>-0.38168708076742347</v>
      </c>
      <c r="D86" s="150">
        <f t="shared" si="7"/>
        <v>3753.4495163482056</v>
      </c>
      <c r="E86" s="150">
        <f t="shared" si="8"/>
        <v>2092.8336067672844</v>
      </c>
      <c r="F86" s="150">
        <f t="shared" si="9"/>
        <v>-1029.0294962726937</v>
      </c>
    </row>
    <row r="87" spans="1:6" ht="12.75">
      <c r="A87" s="149">
        <v>0.77</v>
      </c>
      <c r="B87" s="149">
        <f t="shared" si="5"/>
        <v>0.6613118653236518</v>
      </c>
      <c r="C87" s="149">
        <f t="shared" si="6"/>
        <v>-0.39275723762123893</v>
      </c>
      <c r="D87" s="150">
        <f t="shared" si="7"/>
        <v>3626.048053606071</v>
      </c>
      <c r="E87" s="150">
        <f t="shared" si="8"/>
        <v>2153.532533881266</v>
      </c>
      <c r="F87" s="150">
        <f t="shared" si="9"/>
        <v>-994.1016619008882</v>
      </c>
    </row>
    <row r="88" spans="1:6" ht="12.75">
      <c r="A88" s="149">
        <v>0.78</v>
      </c>
      <c r="B88" s="149">
        <f t="shared" si="5"/>
        <v>0.6374239897486899</v>
      </c>
      <c r="C88" s="149">
        <f t="shared" si="6"/>
        <v>-0.40343979049967793</v>
      </c>
      <c r="D88" s="150">
        <f t="shared" si="7"/>
        <v>3495.0681192131156</v>
      </c>
      <c r="E88" s="150">
        <f t="shared" si="8"/>
        <v>2212.106184383439</v>
      </c>
      <c r="F88" s="150">
        <f t="shared" si="9"/>
        <v>-958.1927692081351</v>
      </c>
    </row>
    <row r="89" spans="1:6" ht="12.75">
      <c r="A89" s="149">
        <v>0.79</v>
      </c>
      <c r="B89" s="149">
        <f t="shared" si="5"/>
        <v>0.6129070536529764</v>
      </c>
      <c r="C89" s="149">
        <f t="shared" si="6"/>
        <v>-0.41372419701277013</v>
      </c>
      <c r="D89" s="150">
        <f t="shared" si="7"/>
        <v>3360.6389745511815</v>
      </c>
      <c r="E89" s="150">
        <f t="shared" si="8"/>
        <v>2268.4967531524426</v>
      </c>
      <c r="F89" s="150">
        <f t="shared" si="9"/>
        <v>-921.3382559361879</v>
      </c>
    </row>
    <row r="90" spans="1:6" ht="12.75">
      <c r="A90" s="149">
        <v>0.8</v>
      </c>
      <c r="B90" s="149">
        <f t="shared" si="5"/>
        <v>0.5877852522924732</v>
      </c>
      <c r="C90" s="149">
        <f t="shared" si="6"/>
        <v>-0.4236003076929382</v>
      </c>
      <c r="D90" s="150">
        <f t="shared" si="7"/>
        <v>3222.8932849562293</v>
      </c>
      <c r="E90" s="150">
        <f t="shared" si="8"/>
        <v>2322.6485895050164</v>
      </c>
      <c r="F90" s="150">
        <f t="shared" si="9"/>
        <v>-883.5744930401484</v>
      </c>
    </row>
    <row r="91" spans="1:6" ht="12.75">
      <c r="A91" s="149">
        <v>0.81</v>
      </c>
      <c r="B91" s="149">
        <f t="shared" si="5"/>
        <v>0.5620833778521305</v>
      </c>
      <c r="C91" s="149">
        <f t="shared" si="6"/>
        <v>-0.4330583760112985</v>
      </c>
      <c r="D91" s="150">
        <f t="shared" si="7"/>
        <v>3081.966988793644</v>
      </c>
      <c r="E91" s="150">
        <f t="shared" si="8"/>
        <v>2374.508252116512</v>
      </c>
      <c r="F91" s="150">
        <f t="shared" si="9"/>
        <v>-844.9387487947185</v>
      </c>
    </row>
    <row r="92" spans="1:6" ht="12.75">
      <c r="A92" s="149">
        <v>0.82</v>
      </c>
      <c r="B92" s="149">
        <f t="shared" si="5"/>
        <v>0.535826794978997</v>
      </c>
      <c r="C92" s="149">
        <f t="shared" si="6"/>
        <v>-0.44208906799630665</v>
      </c>
      <c r="D92" s="150">
        <f t="shared" si="7"/>
        <v>2937.999163303508</v>
      </c>
      <c r="E92" s="150">
        <f t="shared" si="8"/>
        <v>2424.024561761022</v>
      </c>
      <c r="F92" s="150">
        <f t="shared" si="9"/>
        <v>-805.4691520149208</v>
      </c>
    </row>
    <row r="93" spans="1:6" ht="12.75">
      <c r="A93" s="149">
        <v>0.83</v>
      </c>
      <c r="B93" s="149">
        <f t="shared" si="5"/>
        <v>0.5090414157503714</v>
      </c>
      <c r="C93" s="149">
        <f t="shared" si="6"/>
        <v>-0.45068347144526266</v>
      </c>
      <c r="D93" s="150">
        <f t="shared" si="7"/>
        <v>2791.1318873481246</v>
      </c>
      <c r="E93" s="150">
        <f t="shared" si="8"/>
        <v>2471.148651819108</v>
      </c>
      <c r="F93" s="150">
        <f t="shared" si="9"/>
        <v>-765.2046544275526</v>
      </c>
    </row>
    <row r="94" spans="1:6" ht="12.75">
      <c r="A94" s="149">
        <v>0.84</v>
      </c>
      <c r="B94" s="149">
        <f t="shared" si="5"/>
        <v>0.4817536741017156</v>
      </c>
      <c r="C94" s="149">
        <f t="shared" si="6"/>
        <v>-0.45883310471957706</v>
      </c>
      <c r="D94" s="150">
        <f t="shared" si="7"/>
        <v>2641.510101197367</v>
      </c>
      <c r="E94" s="150">
        <f t="shared" si="8"/>
        <v>2515.83401650324</v>
      </c>
      <c r="F94" s="150">
        <f t="shared" si="9"/>
        <v>-724.1849922305424</v>
      </c>
    </row>
    <row r="95" spans="1:6" ht="12.75">
      <c r="A95" s="149">
        <v>0.85</v>
      </c>
      <c r="B95" s="149">
        <f t="shared" si="5"/>
        <v>0.45399049973954686</v>
      </c>
      <c r="C95" s="149">
        <f t="shared" si="6"/>
        <v>-0.46652992511512537</v>
      </c>
      <c r="D95" s="150">
        <f t="shared" si="7"/>
        <v>2489.281463490105</v>
      </c>
      <c r="E95" s="150">
        <f t="shared" si="8"/>
        <v>2558.036556753406</v>
      </c>
      <c r="F95" s="150">
        <f t="shared" si="9"/>
        <v>-682.4506468781138</v>
      </c>
    </row>
    <row r="96" spans="1:6" ht="12.75">
      <c r="A96" s="149">
        <v>0.86</v>
      </c>
      <c r="B96" s="149">
        <f t="shared" si="5"/>
        <v>0.4257792915650729</v>
      </c>
      <c r="C96" s="149">
        <f t="shared" si="6"/>
        <v>-0.4737663367994254</v>
      </c>
      <c r="D96" s="150">
        <f t="shared" si="7"/>
        <v>2334.5962055129735</v>
      </c>
      <c r="E96" s="150">
        <f t="shared" si="8"/>
        <v>2597.714623757551</v>
      </c>
      <c r="F96" s="150">
        <f t="shared" si="9"/>
        <v>-640.0428051304821</v>
      </c>
    </row>
    <row r="97" spans="1:6" ht="12.75">
      <c r="A97" s="149">
        <v>0.87</v>
      </c>
      <c r="B97" s="149">
        <f t="shared" si="5"/>
        <v>0.3971478906347806</v>
      </c>
      <c r="C97" s="149">
        <f t="shared" si="6"/>
        <v>-0.48053519830780755</v>
      </c>
      <c r="D97" s="150">
        <f t="shared" si="7"/>
        <v>2177.6069829402145</v>
      </c>
      <c r="E97" s="150">
        <f t="shared" si="8"/>
        <v>2634.829060053936</v>
      </c>
      <c r="F97" s="150">
        <f t="shared" si="9"/>
        <v>-597.0033184074905</v>
      </c>
    </row>
    <row r="98" spans="1:6" ht="12.75">
      <c r="A98" s="149">
        <v>0.88</v>
      </c>
      <c r="B98" s="149">
        <f t="shared" si="5"/>
        <v>0.36812455268467814</v>
      </c>
      <c r="C98" s="149">
        <f t="shared" si="6"/>
        <v>-0.4868298295911774</v>
      </c>
      <c r="D98" s="150">
        <f t="shared" si="7"/>
        <v>2018.4687251809728</v>
      </c>
      <c r="E98" s="150">
        <f t="shared" si="8"/>
        <v>2669.3432381748144</v>
      </c>
      <c r="F98" s="150">
        <f t="shared" si="9"/>
        <v>-553.3746614863153</v>
      </c>
    </row>
    <row r="99" spans="1:6" ht="12.75">
      <c r="A99" s="149">
        <v>0.89</v>
      </c>
      <c r="B99" s="149">
        <f t="shared" si="5"/>
        <v>0.3387379202452913</v>
      </c>
      <c r="C99" s="149">
        <f t="shared" si="6"/>
        <v>-0.49264401860841833</v>
      </c>
      <c r="D99" s="150">
        <f t="shared" si="7"/>
        <v>1857.3384824826576</v>
      </c>
      <c r="E99" s="150">
        <f t="shared" si="8"/>
        <v>2701.223096793329</v>
      </c>
      <c r="F99" s="150">
        <f t="shared" si="9"/>
        <v>-509.19989058398505</v>
      </c>
    </row>
    <row r="100" spans="1:6" ht="12.75">
      <c r="A100" s="149">
        <v>0.9</v>
      </c>
      <c r="B100" s="149">
        <f t="shared" si="5"/>
        <v>0.3090169943749475</v>
      </c>
      <c r="C100" s="149">
        <f t="shared" si="6"/>
        <v>-0.4979720274569259</v>
      </c>
      <c r="D100" s="150">
        <f t="shared" si="7"/>
        <v>1694.3752709413263</v>
      </c>
      <c r="E100" s="150">
        <f t="shared" si="8"/>
        <v>2730.4371743379256</v>
      </c>
      <c r="F100" s="150">
        <f t="shared" si="9"/>
        <v>-464.52260086609687</v>
      </c>
    </row>
    <row r="101" spans="1:6" ht="12.75">
      <c r="A101" s="149">
        <v>0.91</v>
      </c>
      <c r="B101" s="149">
        <f t="shared" si="5"/>
        <v>0.2789911060392291</v>
      </c>
      <c r="C101" s="149">
        <f t="shared" si="6"/>
        <v>-0.502808598035225</v>
      </c>
      <c r="D101" s="150">
        <f t="shared" si="7"/>
        <v>1529.73991557198</v>
      </c>
      <c r="E101" s="150">
        <f t="shared" si="8"/>
        <v>2756.956640041126</v>
      </c>
      <c r="F101" s="150">
        <f t="shared" si="9"/>
        <v>-419.38688342364645</v>
      </c>
    </row>
    <row r="102" spans="1:6" ht="12.75">
      <c r="A102" s="149">
        <v>0.92</v>
      </c>
      <c r="B102" s="149">
        <f t="shared" si="5"/>
        <v>0.24868988716485482</v>
      </c>
      <c r="C102" s="149">
        <f t="shared" si="6"/>
        <v>-0.507148957232081</v>
      </c>
      <c r="D102" s="150">
        <f t="shared" si="7"/>
        <v>1363.594891593704</v>
      </c>
      <c r="E102" s="150">
        <f t="shared" si="8"/>
        <v>2780.755322392014</v>
      </c>
      <c r="F102" s="150">
        <f t="shared" si="9"/>
        <v>-373.8372817604496</v>
      </c>
    </row>
    <row r="103" spans="1:6" ht="12.75">
      <c r="A103" s="149">
        <v>0.93</v>
      </c>
      <c r="B103" s="149">
        <f t="shared" si="5"/>
        <v>0.21814324139654231</v>
      </c>
      <c r="C103" s="149">
        <f t="shared" si="6"/>
        <v>-0.5109888216369847</v>
      </c>
      <c r="D103" s="150">
        <f t="shared" si="7"/>
        <v>1196.104164086229</v>
      </c>
      <c r="E103" s="150">
        <f t="shared" si="8"/>
        <v>2801.80973496436</v>
      </c>
      <c r="F103" s="150">
        <f t="shared" si="9"/>
        <v>-327.9187478340765</v>
      </c>
    </row>
    <row r="104" spans="1:6" ht="12.75">
      <c r="A104" s="149">
        <v>0.94</v>
      </c>
      <c r="B104" s="149">
        <f t="shared" si="5"/>
        <v>0.18738131458572502</v>
      </c>
      <c r="C104" s="149">
        <f t="shared" si="6"/>
        <v>-0.5143244017673605</v>
      </c>
      <c r="D104" s="150">
        <f t="shared" si="7"/>
        <v>1027.4330261762118</v>
      </c>
      <c r="E104" s="150">
        <f t="shared" si="8"/>
        <v>2820.099099594885</v>
      </c>
      <c r="F104" s="150">
        <f t="shared" si="9"/>
        <v>-281.6765976937027</v>
      </c>
    </row>
    <row r="105" spans="1:6" ht="12.75">
      <c r="A105" s="149">
        <v>0.95</v>
      </c>
      <c r="B105" s="149">
        <f t="shared" si="5"/>
        <v>0.15643446504023098</v>
      </c>
      <c r="C105" s="149">
        <f t="shared" si="6"/>
        <v>-0.5171524058083297</v>
      </c>
      <c r="D105" s="150">
        <f t="shared" si="7"/>
        <v>857.7479359128462</v>
      </c>
      <c r="E105" s="150">
        <f t="shared" si="8"/>
        <v>2835.6053668888</v>
      </c>
      <c r="F105" s="150">
        <f t="shared" si="9"/>
        <v>-235.1564667586316</v>
      </c>
    </row>
    <row r="106" spans="1:6" ht="12.75">
      <c r="A106" s="149">
        <v>0.96</v>
      </c>
      <c r="B106" s="149">
        <f t="shared" si="5"/>
        <v>0.12533323356430454</v>
      </c>
      <c r="C106" s="149">
        <f t="shared" si="6"/>
        <v>-0.5194700428613325</v>
      </c>
      <c r="D106" s="150">
        <f t="shared" si="7"/>
        <v>687.2163519939004</v>
      </c>
      <c r="E106" s="150">
        <f t="shared" si="8"/>
        <v>2848.31323403238</v>
      </c>
      <c r="F106" s="150">
        <f t="shared" si="9"/>
        <v>-188.40426478165477</v>
      </c>
    </row>
    <row r="107" spans="1:6" ht="12.75">
      <c r="A107" s="149">
        <v>0.97</v>
      </c>
      <c r="B107" s="149">
        <f t="shared" si="5"/>
        <v>0.09410831331851435</v>
      </c>
      <c r="C107" s="149">
        <f t="shared" si="6"/>
        <v>-0.5212750256984096</v>
      </c>
      <c r="D107" s="150">
        <f t="shared" si="7"/>
        <v>516.0065685041698</v>
      </c>
      <c r="E107" s="150">
        <f t="shared" si="8"/>
        <v>2858.2101598949953</v>
      </c>
      <c r="F107" s="150">
        <f t="shared" si="9"/>
        <v>-141.4661305416603</v>
      </c>
    </row>
    <row r="108" spans="1:6" ht="12.75">
      <c r="A108" s="149">
        <v>0.98</v>
      </c>
      <c r="B108" s="149">
        <f t="shared" si="5"/>
        <v>0.06279051952931358</v>
      </c>
      <c r="C108" s="149">
        <f t="shared" si="6"/>
        <v>-0.5225655730194189</v>
      </c>
      <c r="D108" s="150">
        <f t="shared" si="7"/>
        <v>344.2875488295559</v>
      </c>
      <c r="E108" s="150">
        <f t="shared" si="8"/>
        <v>2865.286377405688</v>
      </c>
      <c r="F108" s="150">
        <f t="shared" si="9"/>
        <v>-94.38838631023478</v>
      </c>
    </row>
    <row r="109" spans="1:6" ht="12.75">
      <c r="A109" s="149">
        <v>0.99</v>
      </c>
      <c r="B109" s="149">
        <f t="shared" si="5"/>
        <v>0.031410759078128236</v>
      </c>
      <c r="C109" s="149">
        <f t="shared" si="6"/>
        <v>-0.5233404112099642</v>
      </c>
      <c r="D109" s="150">
        <f t="shared" si="7"/>
        <v>172.22875891058442</v>
      </c>
      <c r="E109" s="150">
        <f t="shared" si="8"/>
        <v>2869.5349031920987</v>
      </c>
      <c r="F109" s="150">
        <f t="shared" si="9"/>
        <v>-47.217492137168385</v>
      </c>
    </row>
    <row r="110" spans="1:6" ht="12.75">
      <c r="A110" s="149">
        <v>1</v>
      </c>
      <c r="B110" s="149">
        <f t="shared" si="5"/>
        <v>1.22514845490862E-16</v>
      </c>
      <c r="C110" s="149">
        <f t="shared" si="6"/>
        <v>-0.5235987755982988</v>
      </c>
      <c r="D110" s="150">
        <f t="shared" si="7"/>
        <v>6.717628101418858E-13</v>
      </c>
      <c r="E110" s="150">
        <f t="shared" si="8"/>
        <v>2870.951544472205</v>
      </c>
      <c r="F110" s="150">
        <f t="shared" si="9"/>
        <v>-1.8416758854068084E-13</v>
      </c>
    </row>
  </sheetData>
  <sheetProtection password="F24A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110"/>
  <sheetViews>
    <sheetView workbookViewId="0" topLeftCell="G23">
      <selection activeCell="I43" sqref="I43"/>
    </sheetView>
  </sheetViews>
  <sheetFormatPr defaultColWidth="9.00390625" defaultRowHeight="12.75"/>
  <cols>
    <col min="1" max="1" width="9.375" style="149" customWidth="1"/>
    <col min="2" max="2" width="12.50390625" style="149" customWidth="1"/>
    <col min="3" max="4" width="9.375" style="149" customWidth="1"/>
    <col min="5" max="5" width="9.625" style="149" customWidth="1"/>
    <col min="6" max="9" width="9.375" style="149" customWidth="1"/>
    <col min="10" max="10" width="9.625" style="149" customWidth="1"/>
    <col min="11" max="11" width="9.375" style="149" customWidth="1"/>
    <col min="12" max="12" width="9.625" style="149" customWidth="1"/>
    <col min="13" max="22" width="9.375" style="149" customWidth="1"/>
    <col min="23" max="23" width="10.125" style="149" customWidth="1"/>
    <col min="24" max="24" width="9.625" style="149" customWidth="1"/>
    <col min="25" max="25" width="9.375" style="149" customWidth="1"/>
    <col min="26" max="26" width="9.625" style="149" customWidth="1"/>
    <col min="27" max="36" width="9.375" style="149" customWidth="1"/>
    <col min="37" max="37" width="10.125" style="149" customWidth="1"/>
    <col min="38" max="38" width="9.625" style="149" customWidth="1"/>
    <col min="39" max="39" width="9.375" style="149" customWidth="1"/>
    <col min="40" max="40" width="9.625" style="149" customWidth="1"/>
    <col min="41" max="50" width="9.375" style="149" customWidth="1"/>
    <col min="51" max="51" width="10.125" style="149" customWidth="1"/>
    <col min="52" max="52" width="9.625" style="149" customWidth="1"/>
    <col min="53" max="53" width="9.375" style="149" customWidth="1"/>
    <col min="54" max="54" width="9.625" style="149" customWidth="1"/>
    <col min="55" max="70" width="9.375" style="149" customWidth="1"/>
    <col min="71" max="16384" width="9.375" style="149" customWidth="1"/>
  </cols>
  <sheetData>
    <row r="2" spans="1:3" ht="12.75">
      <c r="A2" s="149" t="s">
        <v>8</v>
      </c>
      <c r="B2" s="150">
        <f>FOURIER!B5</f>
        <v>20000</v>
      </c>
      <c r="C2" s="149" t="s">
        <v>9</v>
      </c>
    </row>
    <row r="4" spans="1:3" ht="12.75">
      <c r="A4" s="149" t="s">
        <v>3</v>
      </c>
      <c r="B4" s="149">
        <f>FOURIER!$B$6</f>
        <v>6</v>
      </c>
      <c r="C4" s="149" t="s">
        <v>4</v>
      </c>
    </row>
    <row r="5" spans="8:51" ht="12.75">
      <c r="H5" s="149" t="s">
        <v>15</v>
      </c>
      <c r="I5" s="149">
        <f>FOURIER!$G$6</f>
        <v>3</v>
      </c>
      <c r="V5" s="149" t="s">
        <v>15</v>
      </c>
      <c r="W5" s="149">
        <f>FOURIER!$I$6</f>
        <v>5</v>
      </c>
      <c r="AJ5" s="149" t="s">
        <v>15</v>
      </c>
      <c r="AK5" s="149">
        <f>FOURIER!$K$6</f>
        <v>7</v>
      </c>
      <c r="AX5" s="149" t="s">
        <v>15</v>
      </c>
      <c r="AY5" s="149">
        <f>FOURIER!$M$6</f>
        <v>9</v>
      </c>
    </row>
    <row r="6" spans="1:51" ht="12.75">
      <c r="A6" s="149" t="s">
        <v>5</v>
      </c>
      <c r="B6" s="151">
        <f>FOURIER!$B$7</f>
        <v>1</v>
      </c>
      <c r="C6" s="149" t="s">
        <v>6</v>
      </c>
      <c r="H6" s="149" t="s">
        <v>16</v>
      </c>
      <c r="I6" s="149">
        <f>FOURIER!$G$7</f>
        <v>0.01</v>
      </c>
      <c r="V6" s="149" t="s">
        <v>16</v>
      </c>
      <c r="W6" s="149">
        <f>FOURIER!$I$7</f>
        <v>0.001</v>
      </c>
      <c r="AJ6" s="149" t="s">
        <v>16</v>
      </c>
      <c r="AK6" s="149">
        <f>FOURIER!$K$7</f>
        <v>0.0002</v>
      </c>
      <c r="AX6" s="149" t="s">
        <v>16</v>
      </c>
      <c r="AY6" s="149">
        <f>FOURIER!$M$7</f>
        <v>0.0001</v>
      </c>
    </row>
    <row r="7" ht="12.75">
      <c r="I7" s="149">
        <v>0.002</v>
      </c>
    </row>
    <row r="8" spans="1:9" ht="12.75">
      <c r="A8" s="149" t="s">
        <v>1</v>
      </c>
      <c r="B8" s="149" t="s">
        <v>2</v>
      </c>
      <c r="C8" s="149" t="s">
        <v>7</v>
      </c>
      <c r="I8" s="149">
        <v>0.004</v>
      </c>
    </row>
    <row r="9" spans="2:62" ht="12.75">
      <c r="B9" s="152" t="s">
        <v>10</v>
      </c>
      <c r="C9" s="149" t="s">
        <v>11</v>
      </c>
      <c r="D9" s="149" t="s">
        <v>12</v>
      </c>
      <c r="E9" s="149" t="s">
        <v>13</v>
      </c>
      <c r="F9" s="149" t="s">
        <v>14</v>
      </c>
      <c r="I9" s="152" t="s">
        <v>10</v>
      </c>
      <c r="J9" s="149" t="s">
        <v>11</v>
      </c>
      <c r="K9" s="149" t="s">
        <v>12</v>
      </c>
      <c r="L9" s="149" t="s">
        <v>13</v>
      </c>
      <c r="M9" s="149" t="s">
        <v>14</v>
      </c>
      <c r="P9" s="152" t="s">
        <v>10</v>
      </c>
      <c r="Q9" s="149" t="s">
        <v>11</v>
      </c>
      <c r="R9" s="149" t="s">
        <v>12</v>
      </c>
      <c r="S9" s="149" t="s">
        <v>13</v>
      </c>
      <c r="T9" s="149" t="s">
        <v>14</v>
      </c>
      <c r="W9" s="152" t="s">
        <v>10</v>
      </c>
      <c r="X9" s="149" t="s">
        <v>11</v>
      </c>
      <c r="Y9" s="149" t="s">
        <v>12</v>
      </c>
      <c r="Z9" s="149" t="s">
        <v>13</v>
      </c>
      <c r="AA9" s="149" t="s">
        <v>14</v>
      </c>
      <c r="AD9" s="152" t="s">
        <v>10</v>
      </c>
      <c r="AE9" s="149" t="s">
        <v>11</v>
      </c>
      <c r="AF9" s="149" t="s">
        <v>12</v>
      </c>
      <c r="AG9" s="149" t="s">
        <v>13</v>
      </c>
      <c r="AH9" s="149" t="s">
        <v>14</v>
      </c>
      <c r="AK9" s="152" t="s">
        <v>10</v>
      </c>
      <c r="AL9" s="149" t="s">
        <v>11</v>
      </c>
      <c r="AM9" s="149" t="s">
        <v>12</v>
      </c>
      <c r="AN9" s="149" t="s">
        <v>13</v>
      </c>
      <c r="AO9" s="149" t="s">
        <v>14</v>
      </c>
      <c r="AR9" s="152" t="s">
        <v>10</v>
      </c>
      <c r="AS9" s="149" t="s">
        <v>11</v>
      </c>
      <c r="AT9" s="149" t="s">
        <v>12</v>
      </c>
      <c r="AU9" s="149" t="s">
        <v>13</v>
      </c>
      <c r="AV9" s="149" t="s">
        <v>14</v>
      </c>
      <c r="AY9" s="152" t="s">
        <v>10</v>
      </c>
      <c r="AZ9" s="149" t="s">
        <v>11</v>
      </c>
      <c r="BA9" s="149" t="s">
        <v>12</v>
      </c>
      <c r="BB9" s="149" t="s">
        <v>13</v>
      </c>
      <c r="BC9" s="149" t="s">
        <v>14</v>
      </c>
      <c r="BF9" s="152" t="s">
        <v>10</v>
      </c>
      <c r="BG9" s="149" t="s">
        <v>11</v>
      </c>
      <c r="BH9" s="149" t="s">
        <v>12</v>
      </c>
      <c r="BI9" s="149" t="s">
        <v>13</v>
      </c>
      <c r="BJ9" s="149" t="s">
        <v>14</v>
      </c>
    </row>
    <row r="10" spans="1:62" ht="12.75">
      <c r="A10" s="149">
        <v>0</v>
      </c>
      <c r="B10" s="149">
        <f>$B$6*SIN(PI()*$A10)</f>
        <v>0</v>
      </c>
      <c r="C10" s="149">
        <f aca="true" t="shared" si="0" ref="C10:C41">$B$6*PI()/$B$4*COS(PI()*$A10)</f>
        <v>0.5235987755982988</v>
      </c>
      <c r="D10" s="150">
        <f aca="true" t="shared" si="1" ref="D10:D41">$B$6*PI()^2/$B$4^2*SIN(PI()*$A10)*$B$2</f>
        <v>0</v>
      </c>
      <c r="E10" s="150">
        <f aca="true" t="shared" si="2" ref="E10:E41">-$B$6*PI()^3/$B$4^3*COS(PI()*$A10)*$B$2</f>
        <v>-2870.951544472205</v>
      </c>
      <c r="F10" s="150">
        <f aca="true" t="shared" si="3" ref="F10:F41">-$B$6*PI()^4/$B$4^4*SIN(PI()*$A10)*$B$2</f>
        <v>0</v>
      </c>
      <c r="H10" s="149">
        <f>A10</f>
        <v>0</v>
      </c>
      <c r="I10" s="150">
        <f>$I$6*$B$6*($I$5*PI())^0/$B$4^0*SIN(PI()*$A10*$I$5)</f>
        <v>0</v>
      </c>
      <c r="J10" s="150">
        <f>$I$6*$B$6*($I$5*PI())^1/$B$4^1*COS(PI()*$A10*$I$5)</f>
        <v>0.015707963267948967</v>
      </c>
      <c r="K10" s="150">
        <f>$I$6*$B$6*($I$5*PI())^2/$B$4^2*SIN(PI()*$A10*$I$5)*$B$2</f>
        <v>0</v>
      </c>
      <c r="L10" s="150">
        <f>-$I$6*$B$6*($I$5*PI())^3/$B$4^3*COS(PI()*$A10*$I$5)*$B$2</f>
        <v>-775.1569170074955</v>
      </c>
      <c r="M10" s="150">
        <f>-$I$6*$B$6*($I$5*PI())^4/$B$4^4*SIN(PI()*$A10*$I$5)*$B$2</f>
        <v>0</v>
      </c>
      <c r="O10" s="149">
        <f>A10</f>
        <v>0</v>
      </c>
      <c r="P10" s="150">
        <f>B10+I10</f>
        <v>0</v>
      </c>
      <c r="Q10" s="150">
        <f>C10+J10</f>
        <v>0.5393067388662478</v>
      </c>
      <c r="R10" s="150">
        <f>D10+K10</f>
        <v>0</v>
      </c>
      <c r="S10" s="150">
        <f>E10+L10</f>
        <v>-3646.1084614797005</v>
      </c>
      <c r="T10" s="150">
        <f>F10+M10</f>
        <v>0</v>
      </c>
      <c r="V10" s="149">
        <f>A10</f>
        <v>0</v>
      </c>
      <c r="W10" s="150">
        <f>$W$6*$B$6*($W$5*PI())^0/$B$4^0*SIN(PI()*$A10*$W$5)</f>
        <v>0</v>
      </c>
      <c r="X10" s="150">
        <f>$W$6*$B$6*($W$5*PI())^1/$B$4^1*COS(PI()*$A10*$W$5)</f>
        <v>0.0026179938779914945</v>
      </c>
      <c r="Y10" s="150">
        <f>$W$6*$B$6*($W$5*PI())^2/$B$4^2*SIN(PI()*$A10*$W$5)*$B$2</f>
        <v>0</v>
      </c>
      <c r="Z10" s="150">
        <f>-$W$6*$B$6*($W$5*PI())^3/$B$4^3*COS(PI()*$A10*$W$5)*$B$2</f>
        <v>-358.86894305902564</v>
      </c>
      <c r="AA10" s="150">
        <f>-$W$6*$B$6*($W$5*PI())^4/$B$4^4*SIN(PI()*$A10*$W$5)*$B$2</f>
        <v>0</v>
      </c>
      <c r="AC10" s="149">
        <f>A10</f>
        <v>0</v>
      </c>
      <c r="AD10" s="150">
        <f>B10+P10+W10</f>
        <v>0</v>
      </c>
      <c r="AE10" s="150">
        <f>C10+Q10+X10</f>
        <v>1.0655235083425383</v>
      </c>
      <c r="AF10" s="150">
        <f>D10+R10+Y10</f>
        <v>0</v>
      </c>
      <c r="AG10" s="150">
        <f>E10+S10+Z10</f>
        <v>-6875.928949010931</v>
      </c>
      <c r="AH10" s="150">
        <f>F10+T10+AA10</f>
        <v>0</v>
      </c>
      <c r="AJ10" s="149">
        <f>O10</f>
        <v>0</v>
      </c>
      <c r="AK10" s="150">
        <f>$AK$6*$B$6*($AK$5*PI())^0/$B$4^0*SIN(PI()*$A10*$AK$5)</f>
        <v>0</v>
      </c>
      <c r="AL10" s="150">
        <f>$AK$6*$B$6*($AK$5*PI())^1/$B$4^1*COS(PI()*$A10*$AK$5)</f>
        <v>0.0007330382858376184</v>
      </c>
      <c r="AM10" s="150">
        <f>$AK$6*$B$6*($AK$5*PI())^2/$B$4^2*SIN(PI()*$A10*$AK$5)*$B$2</f>
        <v>0</v>
      </c>
      <c r="AN10" s="150">
        <f>-$AK$6*$B$6*($AK$5*PI())^3/$B$4^3*COS(PI()*$A10*$AK$5)*$B$2</f>
        <v>-196.94727595079328</v>
      </c>
      <c r="AO10" s="150">
        <f>-$AK$6*$B$6*($AK$5*PI())^4/$B$4^4*SIN(PI()*$A10*$AK$5)*$B$2</f>
        <v>0</v>
      </c>
      <c r="AQ10" s="149">
        <f>O10</f>
        <v>0</v>
      </c>
      <c r="AR10" s="150">
        <f>B10+P10+AD10+AK10</f>
        <v>0</v>
      </c>
      <c r="AS10" s="150">
        <f>C10+Q10+AE10+AL10</f>
        <v>2.1291620610929223</v>
      </c>
      <c r="AT10" s="150">
        <f>D10+R10+AF10+AM10</f>
        <v>0</v>
      </c>
      <c r="AU10" s="150">
        <f>E10+S10+AG10+AN10</f>
        <v>-13589.93623091363</v>
      </c>
      <c r="AV10" s="150">
        <f>F10+T10+AH10+AO10</f>
        <v>0</v>
      </c>
      <c r="AX10" s="149">
        <f>AC10</f>
        <v>0</v>
      </c>
      <c r="AY10" s="150">
        <f>$AY$6*$B$6*($AY$5*PI())^0/$B$4^0*SIN(PI()*$A10*$AY$5)</f>
        <v>0</v>
      </c>
      <c r="AZ10" s="150">
        <f>$AY$6*$B$6*($AY$5*PI())^1/$B$4^1*COS(PI()*$A10*$AY$5)</f>
        <v>0.000471238898038469</v>
      </c>
      <c r="BA10" s="150">
        <f>$AY$6*$B$6*($AY$5*PI())^2/$B$4^2*SIN(PI()*$A10*$AY$5)*$B$2</f>
        <v>0</v>
      </c>
      <c r="BB10" s="150">
        <f>-$AY$6*$B$6*($AY$5*PI())^3/$B$4^3*COS(PI()*$A10*$AY$5)*$B$2</f>
        <v>-209.2923675920238</v>
      </c>
      <c r="BC10" s="150">
        <f>-$AY$6*$B$6*($AY$5*PI())^4/$B$4^4*SIN(PI()*$A10*$AY$5)*$B$2</f>
        <v>0</v>
      </c>
      <c r="BE10" s="149">
        <f>AC10</f>
        <v>0</v>
      </c>
      <c r="BF10" s="150">
        <f>B10+P10+AD10+AR10+AY10</f>
        <v>0</v>
      </c>
      <c r="BG10" s="150">
        <f>C10+Q10+AE10+AS10+AZ10</f>
        <v>4.258062322798045</v>
      </c>
      <c r="BH10" s="150">
        <f>D10+R10+AF10+AT10+BA10</f>
        <v>0</v>
      </c>
      <c r="BI10" s="150">
        <f>E10+S10+AG10+AU10+BB10</f>
        <v>-27192.217553468494</v>
      </c>
      <c r="BJ10" s="150">
        <f>F10+T10+AH10+AV10+BC10</f>
        <v>0</v>
      </c>
    </row>
    <row r="11" spans="1:62" ht="12.75">
      <c r="A11" s="149">
        <v>0.01</v>
      </c>
      <c r="B11" s="149">
        <f aca="true" t="shared" si="4" ref="B11:B74">$B$6*SIN(PI()*$A11)</f>
        <v>0.03141075907812829</v>
      </c>
      <c r="C11" s="149">
        <f t="shared" si="0"/>
        <v>0.5233404112099642</v>
      </c>
      <c r="D11" s="150">
        <f t="shared" si="1"/>
        <v>172.22875891058473</v>
      </c>
      <c r="E11" s="150">
        <f t="shared" si="2"/>
        <v>-2869.5349031920987</v>
      </c>
      <c r="F11" s="150">
        <f t="shared" si="3"/>
        <v>-47.21749213716847</v>
      </c>
      <c r="H11" s="149">
        <f aca="true" t="shared" si="5" ref="H11:H74">A11</f>
        <v>0.01</v>
      </c>
      <c r="I11" s="150">
        <f aca="true" t="shared" si="6" ref="I11:I74">$I$6*$B$6*($I$5*PI())^0/$B$4^0*SIN(PI()*$A11*$I$5)</f>
        <v>0.0009410831331851433</v>
      </c>
      <c r="J11" s="150">
        <f aca="true" t="shared" si="7" ref="J11:J74">$I$6*$B$6*($I$5*PI())^1/$B$4^1*COS(PI()*$A11*$I$5)</f>
        <v>0.01563825077095229</v>
      </c>
      <c r="K11" s="150">
        <f aca="true" t="shared" si="8" ref="K11:K74">$I$6*$B$6*($I$5*PI())^2/$B$4^2*SIN(PI()*$A11*$I$5)*$B$2</f>
        <v>46.44059116537527</v>
      </c>
      <c r="L11" s="150">
        <f aca="true" t="shared" si="9" ref="L11:L74">-$I$6*$B$6*($I$5*PI())^3/$B$4^3*COS(PI()*$A11*$I$5)*$B$2</f>
        <v>-771.7167431716489</v>
      </c>
      <c r="M11" s="150">
        <f aca="true" t="shared" si="10" ref="M11:M74">-$I$6*$B$6*($I$5*PI())^4/$B$4^4*SIN(PI()*$A11*$I$5)*$B$2</f>
        <v>-114.58756573874483</v>
      </c>
      <c r="O11" s="149">
        <f aca="true" t="shared" si="11" ref="O11:O74">A11</f>
        <v>0.01</v>
      </c>
      <c r="P11" s="150">
        <f aca="true" t="shared" si="12" ref="P11:P74">B11+I11</f>
        <v>0.03235184221131344</v>
      </c>
      <c r="Q11" s="150">
        <f aca="true" t="shared" si="13" ref="Q11:Q74">C11+J11</f>
        <v>0.5389786619809165</v>
      </c>
      <c r="R11" s="150">
        <f aca="true" t="shared" si="14" ref="R11:R74">D11+K11</f>
        <v>218.66935007595998</v>
      </c>
      <c r="S11" s="150">
        <f aca="true" t="shared" si="15" ref="S11:S74">E11+L11</f>
        <v>-3641.2516463637476</v>
      </c>
      <c r="T11" s="150">
        <f aca="true" t="shared" si="16" ref="T11:T74">F11+M11</f>
        <v>-161.8050578759133</v>
      </c>
      <c r="V11" s="149">
        <f aca="true" t="shared" si="17" ref="V11:V74">A11</f>
        <v>0.01</v>
      </c>
      <c r="W11" s="150">
        <f aca="true" t="shared" si="18" ref="W11:W74">$W$6*$B$6*($W$5*PI())^0/$B$4^0*SIN(PI()*$A11*$W$5)</f>
        <v>0.00015643446504023088</v>
      </c>
      <c r="X11" s="150">
        <f aca="true" t="shared" si="19" ref="X11:X74">$W$6*$B$6*($W$5*PI())^1/$B$4^1*COS(PI()*$A11*$W$5)</f>
        <v>0.0025857620290416486</v>
      </c>
      <c r="Y11" s="150">
        <f aca="true" t="shared" si="20" ref="Y11:Y74">$W$6*$B$6*($W$5*PI())^2/$B$4^2*SIN(PI()*$A11*$W$5)*$B$2</f>
        <v>21.443698397821137</v>
      </c>
      <c r="Z11" s="150">
        <f aca="true" t="shared" si="21" ref="Z11:Z74">-$W$6*$B$6*($W$5*PI())^3/$B$4^3*COS(PI()*$A11*$W$5)*$B$2</f>
        <v>-354.4506708611</v>
      </c>
      <c r="AA11" s="150">
        <f aca="true" t="shared" si="22" ref="AA11:AA74">-$W$6*$B$6*($W$5*PI())^4/$B$4^4*SIN(PI()*$A11*$W$5)*$B$2</f>
        <v>-146.97279172414466</v>
      </c>
      <c r="AC11" s="149">
        <f aca="true" t="shared" si="23" ref="AC11:AC74">A11</f>
        <v>0.01</v>
      </c>
      <c r="AD11" s="150">
        <f aca="true" t="shared" si="24" ref="AD11:AD74">B11+P11+W11</f>
        <v>0.06391903575448195</v>
      </c>
      <c r="AE11" s="150">
        <f aca="true" t="shared" si="25" ref="AE11:AE74">C11+Q11+X11</f>
        <v>1.0649048352199224</v>
      </c>
      <c r="AF11" s="150">
        <f aca="true" t="shared" si="26" ref="AF11:AF74">D11+R11+Y11</f>
        <v>412.34180738436584</v>
      </c>
      <c r="AG11" s="150">
        <f aca="true" t="shared" si="27" ref="AG11:AG74">E11+S11+Z11</f>
        <v>-6865.237220416946</v>
      </c>
      <c r="AH11" s="150">
        <f aca="true" t="shared" si="28" ref="AH11:AH74">F11+T11+AA11</f>
        <v>-355.99534173722645</v>
      </c>
      <c r="AJ11" s="149">
        <f aca="true" t="shared" si="29" ref="AJ11:AJ74">O11</f>
        <v>0.01</v>
      </c>
      <c r="AK11" s="150">
        <f aca="true" t="shared" si="30" ref="AK11:AK74">$AK$6*$B$6*($AK$5*PI())^0/$B$4^0*SIN(PI()*$A11*$AK$5)</f>
        <v>4.3628648279308514E-05</v>
      </c>
      <c r="AL11" s="150">
        <f aca="true" t="shared" si="31" ref="AL11:AL74">$AK$6*$B$6*($AK$5*PI())^1/$B$4^1*COS(PI()*$A11*$AK$5)</f>
        <v>0.0007153843502917786</v>
      </c>
      <c r="AM11" s="150">
        <f aca="true" t="shared" si="32" ref="AM11:AM74">$AK$6*$B$6*($AK$5*PI())^2/$B$4^2*SIN(PI()*$A11*$AK$5)*$B$2</f>
        <v>11.72182080804506</v>
      </c>
      <c r="AN11" s="150">
        <f aca="true" t="shared" si="33" ref="AN11:AN74">-$AK$6*$B$6*($AK$5*PI())^3/$B$4^3*COS(PI()*$A11*$AK$5)*$B$2</f>
        <v>-192.20414781855513</v>
      </c>
      <c r="AO11" s="150">
        <f aca="true" t="shared" si="34" ref="AO11:AO74">-$AK$6*$B$6*($AK$5*PI())^4/$B$4^4*SIN(PI()*$A11*$AK$5)*$B$2</f>
        <v>-157.4665827099237</v>
      </c>
      <c r="AQ11" s="149">
        <f aca="true" t="shared" si="35" ref="AQ11:AQ74">O11</f>
        <v>0.01</v>
      </c>
      <c r="AR11" s="150">
        <f aca="true" t="shared" si="36" ref="AR11:AR74">B11+P11+AD11+AK11</f>
        <v>0.12772526569220297</v>
      </c>
      <c r="AS11" s="150">
        <f aca="true" t="shared" si="37" ref="AS11:AS74">C11+Q11+AE11+AL11</f>
        <v>2.127939292761095</v>
      </c>
      <c r="AT11" s="150">
        <f aca="true" t="shared" si="38" ref="AT11:AT74">D11+R11+AF11+AM11</f>
        <v>814.9617371789557</v>
      </c>
      <c r="AU11" s="150">
        <f aca="true" t="shared" si="39" ref="AU11:AU74">E11+S11+AG11+AN11</f>
        <v>-13568.227917791346</v>
      </c>
      <c r="AV11" s="150">
        <f aca="true" t="shared" si="40" ref="AV11:AV74">F11+T11+AH11+AO11</f>
        <v>-722.4844744602319</v>
      </c>
      <c r="AX11" s="149">
        <f aca="true" t="shared" si="41" ref="AX11:AX74">AC11</f>
        <v>0.01</v>
      </c>
      <c r="AY11" s="150">
        <f aca="true" t="shared" si="42" ref="AY11:AY74">$AY$6*$B$6*($AY$5*PI())^0/$B$4^0*SIN(PI()*$A11*$AY$5)</f>
        <v>2.789911060392293E-05</v>
      </c>
      <c r="AZ11" s="150">
        <f aca="true" t="shared" si="43" ref="AZ11:AZ74">$AY$6*$B$6*($AY$5*PI())^1/$B$4^1*COS(PI()*$A11*$AY$5)</f>
        <v>0.0004525277382317026</v>
      </c>
      <c r="BA11" s="150">
        <f aca="true" t="shared" si="44" ref="BA11:BA74">$AY$6*$B$6*($AY$5*PI())^2/$B$4^2*SIN(PI()*$A11*$AY$5)*$B$2</f>
        <v>12.390893316133043</v>
      </c>
      <c r="BB11" s="150">
        <f aca="true" t="shared" si="45" ref="BB11:BB74">-$AY$6*$B$6*($AY$5*PI())^3/$B$4^3*COS(PI()*$A11*$AY$5)*$B$2</f>
        <v>-200.98213905899811</v>
      </c>
      <c r="BC11" s="150">
        <f aca="true" t="shared" si="46" ref="BC11:BC74">-$AY$6*$B$6*($AY$5*PI())^4/$B$4^4*SIN(PI()*$A11*$AY$5)*$B$2</f>
        <v>-275.1597342142547</v>
      </c>
      <c r="BE11" s="149">
        <f aca="true" t="shared" si="47" ref="BE11:BE74">AC11</f>
        <v>0.01</v>
      </c>
      <c r="BF11" s="150">
        <f aca="true" t="shared" si="48" ref="BF11:BF74">B11+P11+AD11+AR11+AY11</f>
        <v>0.25543480184673056</v>
      </c>
      <c r="BG11" s="150">
        <f aca="true" t="shared" si="49" ref="BG11:BG74">C11+Q11+AE11+AS11+AZ11</f>
        <v>4.25561572891013</v>
      </c>
      <c r="BH11" s="150">
        <f aca="true" t="shared" si="50" ref="BH11:BH74">D11+R11+AF11+AT11+BA11</f>
        <v>1630.5925468659993</v>
      </c>
      <c r="BI11" s="150">
        <f aca="true" t="shared" si="51" ref="BI11:BI74">E11+S11+AG11+AU11+BB11</f>
        <v>-27145.233826823136</v>
      </c>
      <c r="BJ11" s="150">
        <f aca="true" t="shared" si="52" ref="BJ11:BJ74">F11+T11+AH11+AV11+BC11</f>
        <v>-1562.6621004247947</v>
      </c>
    </row>
    <row r="12" spans="1:62" ht="12.75">
      <c r="A12" s="149">
        <v>0.02</v>
      </c>
      <c r="B12" s="149">
        <f t="shared" si="4"/>
        <v>0.06279051952931337</v>
      </c>
      <c r="C12" s="149">
        <f t="shared" si="0"/>
        <v>0.5225655730194189</v>
      </c>
      <c r="D12" s="150">
        <f t="shared" si="1"/>
        <v>344.2875488295548</v>
      </c>
      <c r="E12" s="150">
        <f t="shared" si="2"/>
        <v>-2865.286377405688</v>
      </c>
      <c r="F12" s="150">
        <f t="shared" si="3"/>
        <v>-94.38838631023447</v>
      </c>
      <c r="H12" s="149">
        <f t="shared" si="5"/>
        <v>0.02</v>
      </c>
      <c r="I12" s="150">
        <f t="shared" si="6"/>
        <v>0.0018738131458572464</v>
      </c>
      <c r="J12" s="150">
        <f t="shared" si="7"/>
        <v>0.01542973205302082</v>
      </c>
      <c r="K12" s="150">
        <f t="shared" si="8"/>
        <v>92.46897235585888</v>
      </c>
      <c r="L12" s="150">
        <f t="shared" si="9"/>
        <v>-761.4267568906191</v>
      </c>
      <c r="M12" s="150">
        <f t="shared" si="10"/>
        <v>-228.15804413189872</v>
      </c>
      <c r="O12" s="149">
        <f t="shared" si="11"/>
        <v>0.02</v>
      </c>
      <c r="P12" s="150">
        <f t="shared" si="12"/>
        <v>0.06466433267517062</v>
      </c>
      <c r="Q12" s="150">
        <f t="shared" si="13"/>
        <v>0.5379953050724396</v>
      </c>
      <c r="R12" s="150">
        <f t="shared" si="14"/>
        <v>436.7565211854137</v>
      </c>
      <c r="S12" s="150">
        <f t="shared" si="15"/>
        <v>-3626.7131342963075</v>
      </c>
      <c r="T12" s="150">
        <f t="shared" si="16"/>
        <v>-322.5464304421332</v>
      </c>
      <c r="V12" s="149">
        <f t="shared" si="17"/>
        <v>0.02</v>
      </c>
      <c r="W12" s="150">
        <f t="shared" si="18"/>
        <v>0.0003090169943749474</v>
      </c>
      <c r="X12" s="150">
        <f t="shared" si="19"/>
        <v>0.00248986013728463</v>
      </c>
      <c r="Y12" s="150">
        <f t="shared" si="20"/>
        <v>42.359381773533144</v>
      </c>
      <c r="Z12" s="150">
        <f t="shared" si="21"/>
        <v>-341.3046467922407</v>
      </c>
      <c r="AA12" s="150">
        <f t="shared" si="22"/>
        <v>-290.3266255413104</v>
      </c>
      <c r="AC12" s="149">
        <f t="shared" si="23"/>
        <v>0.02</v>
      </c>
      <c r="AD12" s="150">
        <f t="shared" si="24"/>
        <v>0.12776386919885893</v>
      </c>
      <c r="AE12" s="150">
        <f t="shared" si="25"/>
        <v>1.0630507382291432</v>
      </c>
      <c r="AF12" s="150">
        <f t="shared" si="26"/>
        <v>823.4034517885017</v>
      </c>
      <c r="AG12" s="150">
        <f t="shared" si="27"/>
        <v>-6833.304158494236</v>
      </c>
      <c r="AH12" s="150">
        <f t="shared" si="28"/>
        <v>-707.2614422936781</v>
      </c>
      <c r="AJ12" s="149">
        <f t="shared" si="29"/>
        <v>0.02</v>
      </c>
      <c r="AK12" s="150">
        <f t="shared" si="30"/>
        <v>8.515585831301454E-05</v>
      </c>
      <c r="AL12" s="150">
        <f t="shared" si="31"/>
        <v>0.0006632728715191957</v>
      </c>
      <c r="AM12" s="150">
        <f t="shared" si="32"/>
        <v>22.879042814027134</v>
      </c>
      <c r="AN12" s="150">
        <f t="shared" si="33"/>
        <v>-178.20322318976807</v>
      </c>
      <c r="AO12" s="150">
        <f t="shared" si="34"/>
        <v>-307.3485550236574</v>
      </c>
      <c r="AQ12" s="149">
        <f t="shared" si="35"/>
        <v>0.02</v>
      </c>
      <c r="AR12" s="150">
        <f t="shared" si="36"/>
        <v>0.25530387726165593</v>
      </c>
      <c r="AS12" s="150">
        <f t="shared" si="37"/>
        <v>2.1242748891925207</v>
      </c>
      <c r="AT12" s="150">
        <f t="shared" si="38"/>
        <v>1627.3265646174973</v>
      </c>
      <c r="AU12" s="150">
        <f t="shared" si="39"/>
        <v>-13503.506893385998</v>
      </c>
      <c r="AV12" s="150">
        <f t="shared" si="40"/>
        <v>-1431.544814069703</v>
      </c>
      <c r="AX12" s="149">
        <f t="shared" si="41"/>
        <v>0.02</v>
      </c>
      <c r="AY12" s="150">
        <f t="shared" si="42"/>
        <v>5.358267949789967E-05</v>
      </c>
      <c r="AZ12" s="150">
        <f t="shared" si="43"/>
        <v>0.00039788016119667616</v>
      </c>
      <c r="BA12" s="150">
        <f t="shared" si="44"/>
        <v>23.7977932227584</v>
      </c>
      <c r="BB12" s="150">
        <f t="shared" si="45"/>
        <v>-176.71139055237862</v>
      </c>
      <c r="BC12" s="150">
        <f t="shared" si="46"/>
        <v>-528.4683106369894</v>
      </c>
      <c r="BE12" s="149">
        <f t="shared" si="47"/>
        <v>0.02</v>
      </c>
      <c r="BF12" s="150">
        <f t="shared" si="48"/>
        <v>0.5105761813444968</v>
      </c>
      <c r="BG12" s="150">
        <f t="shared" si="49"/>
        <v>4.248284385674719</v>
      </c>
      <c r="BH12" s="150">
        <f t="shared" si="50"/>
        <v>3255.571879643726</v>
      </c>
      <c r="BI12" s="150">
        <f t="shared" si="51"/>
        <v>-27005.52195413461</v>
      </c>
      <c r="BJ12" s="150">
        <f t="shared" si="52"/>
        <v>-3084.209383752738</v>
      </c>
    </row>
    <row r="13" spans="1:62" ht="12.75">
      <c r="A13" s="149">
        <v>0.03</v>
      </c>
      <c r="B13" s="149">
        <f t="shared" si="4"/>
        <v>0.09410831331851431</v>
      </c>
      <c r="C13" s="149">
        <f t="shared" si="0"/>
        <v>0.5212750256984096</v>
      </c>
      <c r="D13" s="150">
        <f t="shared" si="1"/>
        <v>516.0065685041695</v>
      </c>
      <c r="E13" s="150">
        <f t="shared" si="2"/>
        <v>-2858.2101598949953</v>
      </c>
      <c r="F13" s="150">
        <f t="shared" si="3"/>
        <v>-141.46613054166022</v>
      </c>
      <c r="H13" s="149">
        <f t="shared" si="5"/>
        <v>0.03</v>
      </c>
      <c r="I13" s="150">
        <f t="shared" si="6"/>
        <v>0.0027899110603922922</v>
      </c>
      <c r="J13" s="150">
        <f t="shared" si="7"/>
        <v>0.015084257941056752</v>
      </c>
      <c r="K13" s="150">
        <f t="shared" si="8"/>
        <v>137.67659240147825</v>
      </c>
      <c r="L13" s="150">
        <f t="shared" si="9"/>
        <v>-744.3782928111041</v>
      </c>
      <c r="M13" s="150">
        <f t="shared" si="10"/>
        <v>-339.70337557315383</v>
      </c>
      <c r="O13" s="149">
        <f t="shared" si="11"/>
        <v>0.03</v>
      </c>
      <c r="P13" s="150">
        <f t="shared" si="12"/>
        <v>0.0968982243789066</v>
      </c>
      <c r="Q13" s="150">
        <f t="shared" si="13"/>
        <v>0.5363592836394663</v>
      </c>
      <c r="R13" s="150">
        <f t="shared" si="14"/>
        <v>653.6831609056478</v>
      </c>
      <c r="S13" s="150">
        <f t="shared" si="15"/>
        <v>-3602.5884527060994</v>
      </c>
      <c r="T13" s="150">
        <f t="shared" si="16"/>
        <v>-481.16950611481406</v>
      </c>
      <c r="V13" s="149">
        <f t="shared" si="17"/>
        <v>0.03</v>
      </c>
      <c r="W13" s="150">
        <f t="shared" si="18"/>
        <v>0.00045399049973954676</v>
      </c>
      <c r="X13" s="150">
        <f t="shared" si="19"/>
        <v>0.0023326496255756278</v>
      </c>
      <c r="Y13" s="150">
        <f t="shared" si="20"/>
        <v>62.2320365872526</v>
      </c>
      <c r="Z13" s="150">
        <f t="shared" si="21"/>
        <v>-319.75456959417573</v>
      </c>
      <c r="AA13" s="150">
        <f t="shared" si="22"/>
        <v>-426.531654298821</v>
      </c>
      <c r="AC13" s="149">
        <f t="shared" si="23"/>
        <v>0.03</v>
      </c>
      <c r="AD13" s="150">
        <f t="shared" si="24"/>
        <v>0.19146052819716047</v>
      </c>
      <c r="AE13" s="150">
        <f t="shared" si="25"/>
        <v>1.0599669589634515</v>
      </c>
      <c r="AF13" s="150">
        <f t="shared" si="26"/>
        <v>1231.92176599707</v>
      </c>
      <c r="AG13" s="150">
        <f t="shared" si="27"/>
        <v>-6780.55318219527</v>
      </c>
      <c r="AH13" s="150">
        <f t="shared" si="28"/>
        <v>-1049.1672909552954</v>
      </c>
      <c r="AJ13" s="149">
        <f t="shared" si="29"/>
        <v>0.03</v>
      </c>
      <c r="AK13" s="150">
        <f t="shared" si="30"/>
        <v>0.00012258141073059528</v>
      </c>
      <c r="AL13" s="150">
        <f t="shared" si="31"/>
        <v>0.0005792138758178783</v>
      </c>
      <c r="AM13" s="150">
        <f t="shared" si="32"/>
        <v>32.93426195060159</v>
      </c>
      <c r="AN13" s="150">
        <f t="shared" si="33"/>
        <v>-155.61887726625758</v>
      </c>
      <c r="AO13" s="150">
        <f t="shared" si="34"/>
        <v>-442.42663050055745</v>
      </c>
      <c r="AQ13" s="149">
        <f t="shared" si="35"/>
        <v>0.03</v>
      </c>
      <c r="AR13" s="150">
        <f t="shared" si="36"/>
        <v>0.382589647305312</v>
      </c>
      <c r="AS13" s="150">
        <f t="shared" si="37"/>
        <v>2.1181804821771455</v>
      </c>
      <c r="AT13" s="150">
        <f t="shared" si="38"/>
        <v>2434.5457573574886</v>
      </c>
      <c r="AU13" s="150">
        <f t="shared" si="39"/>
        <v>-13396.970672062622</v>
      </c>
      <c r="AV13" s="150">
        <f t="shared" si="40"/>
        <v>-2114.229558112327</v>
      </c>
      <c r="AX13" s="149">
        <f t="shared" si="41"/>
        <v>0.03</v>
      </c>
      <c r="AY13" s="150">
        <f t="shared" si="42"/>
        <v>7.501110696304595E-05</v>
      </c>
      <c r="AZ13" s="150">
        <f t="shared" si="43"/>
        <v>0.00031163587467488216</v>
      </c>
      <c r="BA13" s="150">
        <f t="shared" si="44"/>
        <v>33.31484781358783</v>
      </c>
      <c r="BB13" s="150">
        <f t="shared" si="45"/>
        <v>-138.4075260102847</v>
      </c>
      <c r="BC13" s="150">
        <f t="shared" si="46"/>
        <v>-739.8098293558694</v>
      </c>
      <c r="BE13" s="149">
        <f t="shared" si="47"/>
        <v>0.03</v>
      </c>
      <c r="BF13" s="150">
        <f t="shared" si="48"/>
        <v>0.7651317243068564</v>
      </c>
      <c r="BG13" s="150">
        <f t="shared" si="49"/>
        <v>4.236093386353148</v>
      </c>
      <c r="BH13" s="150">
        <f t="shared" si="50"/>
        <v>4869.472100577964</v>
      </c>
      <c r="BI13" s="150">
        <f t="shared" si="51"/>
        <v>-26776.72999286927</v>
      </c>
      <c r="BJ13" s="150">
        <f t="shared" si="52"/>
        <v>-4525.842315079966</v>
      </c>
    </row>
    <row r="14" spans="1:62" ht="12.75">
      <c r="A14" s="149">
        <v>0.04</v>
      </c>
      <c r="B14" s="149">
        <f t="shared" si="4"/>
        <v>0.12533323356430426</v>
      </c>
      <c r="C14" s="149">
        <f t="shared" si="0"/>
        <v>0.5194700428613326</v>
      </c>
      <c r="D14" s="150">
        <f t="shared" si="1"/>
        <v>687.2163519938988</v>
      </c>
      <c r="E14" s="150">
        <f t="shared" si="2"/>
        <v>-2848.313234032381</v>
      </c>
      <c r="F14" s="150">
        <f t="shared" si="3"/>
        <v>-188.40426478165435</v>
      </c>
      <c r="H14" s="149">
        <f t="shared" si="5"/>
        <v>0.04</v>
      </c>
      <c r="I14" s="150">
        <f t="shared" si="6"/>
        <v>0.00368124552684678</v>
      </c>
      <c r="J14" s="150">
        <f t="shared" si="7"/>
        <v>0.014604894887735323</v>
      </c>
      <c r="K14" s="150">
        <f t="shared" si="8"/>
        <v>181.66218526628745</v>
      </c>
      <c r="L14" s="150">
        <f t="shared" si="9"/>
        <v>-720.7226743072001</v>
      </c>
      <c r="M14" s="150">
        <f t="shared" si="10"/>
        <v>-448.23347580391527</v>
      </c>
      <c r="O14" s="149">
        <f t="shared" si="11"/>
        <v>0.04</v>
      </c>
      <c r="P14" s="150">
        <f t="shared" si="12"/>
        <v>0.12901447909115105</v>
      </c>
      <c r="Q14" s="150">
        <f t="shared" si="13"/>
        <v>0.5340749377490679</v>
      </c>
      <c r="R14" s="150">
        <f t="shared" si="14"/>
        <v>868.8785372601862</v>
      </c>
      <c r="S14" s="150">
        <f t="shared" si="15"/>
        <v>-3569.035908339581</v>
      </c>
      <c r="T14" s="150">
        <f t="shared" si="16"/>
        <v>-636.6377405855696</v>
      </c>
      <c r="V14" s="149">
        <f t="shared" si="17"/>
        <v>0.04</v>
      </c>
      <c r="W14" s="150">
        <f t="shared" si="18"/>
        <v>0.0005877852522924731</v>
      </c>
      <c r="X14" s="150">
        <f t="shared" si="19"/>
        <v>0.0021180015384646917</v>
      </c>
      <c r="Y14" s="150">
        <f t="shared" si="20"/>
        <v>80.57233212390571</v>
      </c>
      <c r="Z14" s="150">
        <f t="shared" si="21"/>
        <v>-290.3310736881271</v>
      </c>
      <c r="AA14" s="150">
        <f t="shared" si="22"/>
        <v>-552.2340581500926</v>
      </c>
      <c r="AC14" s="149">
        <f t="shared" si="23"/>
        <v>0.04</v>
      </c>
      <c r="AD14" s="150">
        <f t="shared" si="24"/>
        <v>0.2549354979077478</v>
      </c>
      <c r="AE14" s="150">
        <f t="shared" si="25"/>
        <v>1.0556629821488652</v>
      </c>
      <c r="AF14" s="150">
        <f t="shared" si="26"/>
        <v>1636.6672213779907</v>
      </c>
      <c r="AG14" s="150">
        <f t="shared" si="27"/>
        <v>-6707.680216060089</v>
      </c>
      <c r="AH14" s="150">
        <f t="shared" si="28"/>
        <v>-1377.2760635173165</v>
      </c>
      <c r="AJ14" s="149">
        <f t="shared" si="29"/>
        <v>0.04</v>
      </c>
      <c r="AK14" s="150">
        <f t="shared" si="30"/>
        <v>0.00015410264855515786</v>
      </c>
      <c r="AL14" s="150">
        <f t="shared" si="31"/>
        <v>0.0004672561887971551</v>
      </c>
      <c r="AM14" s="150">
        <f t="shared" si="32"/>
        <v>41.40315374532006</v>
      </c>
      <c r="AN14" s="150">
        <f t="shared" si="33"/>
        <v>-125.53891840669081</v>
      </c>
      <c r="AO14" s="150">
        <f t="shared" si="34"/>
        <v>-556.1945742434923</v>
      </c>
      <c r="AQ14" s="149">
        <f t="shared" si="35"/>
        <v>0.04</v>
      </c>
      <c r="AR14" s="150">
        <f t="shared" si="36"/>
        <v>0.5094373132117582</v>
      </c>
      <c r="AS14" s="150">
        <f t="shared" si="37"/>
        <v>2.109675218948063</v>
      </c>
      <c r="AT14" s="150">
        <f t="shared" si="38"/>
        <v>3234.165264377396</v>
      </c>
      <c r="AU14" s="150">
        <f t="shared" si="39"/>
        <v>-13250.568276838743</v>
      </c>
      <c r="AV14" s="150">
        <f t="shared" si="40"/>
        <v>-2758.512643128033</v>
      </c>
      <c r="AX14" s="149">
        <f t="shared" si="41"/>
        <v>0.04</v>
      </c>
      <c r="AY14" s="150">
        <f t="shared" si="42"/>
        <v>9.048270524660197E-05</v>
      </c>
      <c r="AZ14" s="150">
        <f t="shared" si="43"/>
        <v>0.00020064376416472485</v>
      </c>
      <c r="BA14" s="150">
        <f t="shared" si="44"/>
        <v>40.18628276659502</v>
      </c>
      <c r="BB14" s="150">
        <f t="shared" si="45"/>
        <v>-89.11235600330866</v>
      </c>
      <c r="BC14" s="150">
        <f t="shared" si="46"/>
        <v>-892.4011048273674</v>
      </c>
      <c r="BE14" s="149">
        <f t="shared" si="47"/>
        <v>0.04</v>
      </c>
      <c r="BF14" s="150">
        <f t="shared" si="48"/>
        <v>1.0188110064802078</v>
      </c>
      <c r="BG14" s="150">
        <f t="shared" si="49"/>
        <v>4.219083825471493</v>
      </c>
      <c r="BH14" s="150">
        <f t="shared" si="50"/>
        <v>6467.113657776067</v>
      </c>
      <c r="BI14" s="150">
        <f t="shared" si="51"/>
        <v>-26464.709991274103</v>
      </c>
      <c r="BJ14" s="150">
        <f t="shared" si="52"/>
        <v>-5853.2318168399415</v>
      </c>
    </row>
    <row r="15" spans="1:62" ht="12.75">
      <c r="A15" s="149">
        <v>0.05</v>
      </c>
      <c r="B15" s="149">
        <f t="shared" si="4"/>
        <v>0.15643446504023087</v>
      </c>
      <c r="C15" s="149">
        <f t="shared" si="0"/>
        <v>0.5171524058083297</v>
      </c>
      <c r="D15" s="150">
        <f t="shared" si="1"/>
        <v>857.7479359128455</v>
      </c>
      <c r="E15" s="150">
        <f t="shared" si="2"/>
        <v>-2835.6053668888</v>
      </c>
      <c r="F15" s="150">
        <f t="shared" si="3"/>
        <v>-235.15646675863144</v>
      </c>
      <c r="H15" s="149">
        <f t="shared" si="5"/>
        <v>0.05</v>
      </c>
      <c r="I15" s="150">
        <f t="shared" si="6"/>
        <v>0.004539904997395467</v>
      </c>
      <c r="J15" s="150">
        <f t="shared" si="7"/>
        <v>0.013995897753453765</v>
      </c>
      <c r="K15" s="150">
        <f t="shared" si="8"/>
        <v>224.03533171410942</v>
      </c>
      <c r="L15" s="150">
        <f t="shared" si="9"/>
        <v>-690.6698703234197</v>
      </c>
      <c r="M15" s="150">
        <f t="shared" si="10"/>
        <v>-552.7850239712722</v>
      </c>
      <c r="O15" s="149">
        <f t="shared" si="11"/>
        <v>0.05</v>
      </c>
      <c r="P15" s="150">
        <f t="shared" si="12"/>
        <v>0.16097437003762632</v>
      </c>
      <c r="Q15" s="150">
        <f t="shared" si="13"/>
        <v>0.5311483035617834</v>
      </c>
      <c r="R15" s="150">
        <f t="shared" si="14"/>
        <v>1081.783267626955</v>
      </c>
      <c r="S15" s="150">
        <f t="shared" si="15"/>
        <v>-3526.2752372122195</v>
      </c>
      <c r="T15" s="150">
        <f t="shared" si="16"/>
        <v>-787.9414907299035</v>
      </c>
      <c r="V15" s="149">
        <f t="shared" si="17"/>
        <v>0.05</v>
      </c>
      <c r="W15" s="150">
        <f t="shared" si="18"/>
        <v>0.0007071067811865475</v>
      </c>
      <c r="X15" s="150">
        <f t="shared" si="19"/>
        <v>0.0018512012242326529</v>
      </c>
      <c r="Y15" s="150">
        <f t="shared" si="20"/>
        <v>96.92866943942887</v>
      </c>
      <c r="Z15" s="150">
        <f t="shared" si="21"/>
        <v>-253.75866319428602</v>
      </c>
      <c r="AA15" s="150">
        <f t="shared" si="22"/>
        <v>-664.3386267299463</v>
      </c>
      <c r="AC15" s="149">
        <f t="shared" si="23"/>
        <v>0.05</v>
      </c>
      <c r="AD15" s="150">
        <f t="shared" si="24"/>
        <v>0.3181159418590438</v>
      </c>
      <c r="AE15" s="150">
        <f t="shared" si="25"/>
        <v>1.0501519105943458</v>
      </c>
      <c r="AF15" s="150">
        <f t="shared" si="26"/>
        <v>2036.4598729792294</v>
      </c>
      <c r="AG15" s="150">
        <f t="shared" si="27"/>
        <v>-6615.639267295305</v>
      </c>
      <c r="AH15" s="150">
        <f t="shared" si="28"/>
        <v>-1687.4365842184814</v>
      </c>
      <c r="AJ15" s="149">
        <f t="shared" si="29"/>
        <v>0.05</v>
      </c>
      <c r="AK15" s="150">
        <f t="shared" si="30"/>
        <v>0.00017820130483767356</v>
      </c>
      <c r="AL15" s="150">
        <f t="shared" si="31"/>
        <v>0.00033279241771564115</v>
      </c>
      <c r="AM15" s="150">
        <f t="shared" si="32"/>
        <v>47.87780152376817</v>
      </c>
      <c r="AN15" s="150">
        <f t="shared" si="33"/>
        <v>-89.41219223124307</v>
      </c>
      <c r="AO15" s="150">
        <f t="shared" si="34"/>
        <v>-643.1725853066607</v>
      </c>
      <c r="AQ15" s="149">
        <f t="shared" si="35"/>
        <v>0.05</v>
      </c>
      <c r="AR15" s="150">
        <f t="shared" si="36"/>
        <v>0.6357029782417387</v>
      </c>
      <c r="AS15" s="150">
        <f t="shared" si="37"/>
        <v>2.0987854123821745</v>
      </c>
      <c r="AT15" s="150">
        <f t="shared" si="38"/>
        <v>4023.868878042798</v>
      </c>
      <c r="AU15" s="150">
        <f t="shared" si="39"/>
        <v>-13066.932063627568</v>
      </c>
      <c r="AV15" s="150">
        <f t="shared" si="40"/>
        <v>-3353.7071270136776</v>
      </c>
      <c r="AX15" s="149">
        <f t="shared" si="41"/>
        <v>0.05</v>
      </c>
      <c r="AY15" s="150">
        <f t="shared" si="42"/>
        <v>9.876883405951378E-05</v>
      </c>
      <c r="AZ15" s="150">
        <f t="shared" si="43"/>
        <v>7.371800492079583E-05</v>
      </c>
      <c r="BA15" s="150">
        <f t="shared" si="44"/>
        <v>43.86641936959088</v>
      </c>
      <c r="BB15" s="150">
        <f t="shared" si="45"/>
        <v>-32.740539561261606</v>
      </c>
      <c r="BC15" s="150">
        <f t="shared" si="46"/>
        <v>-974.1244627578276</v>
      </c>
      <c r="BE15" s="149">
        <f t="shared" si="47"/>
        <v>0.05</v>
      </c>
      <c r="BF15" s="150">
        <f t="shared" si="48"/>
        <v>1.2713265240126992</v>
      </c>
      <c r="BG15" s="150">
        <f t="shared" si="49"/>
        <v>4.197311750351554</v>
      </c>
      <c r="BH15" s="150">
        <f t="shared" si="50"/>
        <v>8043.7263739314185</v>
      </c>
      <c r="BI15" s="150">
        <f t="shared" si="51"/>
        <v>-26077.192474585154</v>
      </c>
      <c r="BJ15" s="150">
        <f t="shared" si="52"/>
        <v>-7038.366131478522</v>
      </c>
    </row>
    <row r="16" spans="1:62" ht="12.75">
      <c r="A16" s="149">
        <v>0.06</v>
      </c>
      <c r="B16" s="149">
        <f t="shared" si="4"/>
        <v>0.1873813145857246</v>
      </c>
      <c r="C16" s="149">
        <f t="shared" si="0"/>
        <v>0.5143244017673606</v>
      </c>
      <c r="D16" s="150">
        <f t="shared" si="1"/>
        <v>1027.4330261762095</v>
      </c>
      <c r="E16" s="150">
        <f t="shared" si="2"/>
        <v>-2820.099099594885</v>
      </c>
      <c r="F16" s="150">
        <f t="shared" si="3"/>
        <v>-281.6765976937021</v>
      </c>
      <c r="H16" s="149">
        <f t="shared" si="5"/>
        <v>0.06</v>
      </c>
      <c r="I16" s="150">
        <f t="shared" si="6"/>
        <v>0.005358267949789965</v>
      </c>
      <c r="J16" s="150">
        <f t="shared" si="7"/>
        <v>0.013262672039889206</v>
      </c>
      <c r="K16" s="150">
        <f t="shared" si="8"/>
        <v>264.4199246973155</v>
      </c>
      <c r="L16" s="150">
        <f t="shared" si="9"/>
        <v>-654.4866316754765</v>
      </c>
      <c r="M16" s="150">
        <f t="shared" si="10"/>
        <v>-652.4300131320854</v>
      </c>
      <c r="O16" s="149">
        <f t="shared" si="11"/>
        <v>0.06</v>
      </c>
      <c r="P16" s="150">
        <f t="shared" si="12"/>
        <v>0.19273958253551457</v>
      </c>
      <c r="Q16" s="150">
        <f t="shared" si="13"/>
        <v>0.5275870738072498</v>
      </c>
      <c r="R16" s="150">
        <f t="shared" si="14"/>
        <v>1291.852950873525</v>
      </c>
      <c r="S16" s="150">
        <f t="shared" si="15"/>
        <v>-3474.5857312703615</v>
      </c>
      <c r="T16" s="150">
        <f t="shared" si="16"/>
        <v>-934.1066108257875</v>
      </c>
      <c r="V16" s="149">
        <f t="shared" si="17"/>
        <v>0.06</v>
      </c>
      <c r="W16" s="150">
        <f t="shared" si="18"/>
        <v>0.0008090169943749475</v>
      </c>
      <c r="X16" s="150">
        <f t="shared" si="19"/>
        <v>0.0015388181920753807</v>
      </c>
      <c r="Y16" s="150">
        <f t="shared" si="20"/>
        <v>110.89830122554257</v>
      </c>
      <c r="Z16" s="150">
        <f t="shared" si="21"/>
        <v>-210.93787223588254</v>
      </c>
      <c r="AA16" s="150">
        <f t="shared" si="22"/>
        <v>-760.0849735062142</v>
      </c>
      <c r="AC16" s="149">
        <f t="shared" si="23"/>
        <v>0.06</v>
      </c>
      <c r="AD16" s="150">
        <f t="shared" si="24"/>
        <v>0.38092991411561417</v>
      </c>
      <c r="AE16" s="150">
        <f t="shared" si="25"/>
        <v>1.0434502937666859</v>
      </c>
      <c r="AF16" s="150">
        <f t="shared" si="26"/>
        <v>2430.184278275277</v>
      </c>
      <c r="AG16" s="150">
        <f t="shared" si="27"/>
        <v>-6505.6227031011285</v>
      </c>
      <c r="AH16" s="150">
        <f t="shared" si="28"/>
        <v>-1975.8681820257038</v>
      </c>
      <c r="AJ16" s="149">
        <f t="shared" si="29"/>
        <v>0.06</v>
      </c>
      <c r="AK16" s="150">
        <f t="shared" si="30"/>
        <v>0.00019371663222572623</v>
      </c>
      <c r="AL16" s="150">
        <f t="shared" si="31"/>
        <v>0.00018229920859247603</v>
      </c>
      <c r="AM16" s="150">
        <f t="shared" si="32"/>
        <v>52.046344318323655</v>
      </c>
      <c r="AN16" s="150">
        <f t="shared" si="33"/>
        <v>-48.97879583362834</v>
      </c>
      <c r="AO16" s="150">
        <f t="shared" si="34"/>
        <v>-699.171239397006</v>
      </c>
      <c r="AQ16" s="149">
        <f t="shared" si="35"/>
        <v>0.06</v>
      </c>
      <c r="AR16" s="150">
        <f t="shared" si="36"/>
        <v>0.761244527869079</v>
      </c>
      <c r="AS16" s="150">
        <f t="shared" si="37"/>
        <v>2.085544068549889</v>
      </c>
      <c r="AT16" s="150">
        <f t="shared" si="38"/>
        <v>4801.516599643335</v>
      </c>
      <c r="AU16" s="150">
        <f t="shared" si="39"/>
        <v>-12849.286329800003</v>
      </c>
      <c r="AV16" s="150">
        <f t="shared" si="40"/>
        <v>-3890.8226299421995</v>
      </c>
      <c r="AX16" s="149">
        <f t="shared" si="41"/>
        <v>0.06</v>
      </c>
      <c r="AY16" s="150">
        <f t="shared" si="42"/>
        <v>9.921147013144779E-05</v>
      </c>
      <c r="AZ16" s="150">
        <f t="shared" si="43"/>
        <v>-5.9061894872440745E-05</v>
      </c>
      <c r="BA16" s="150">
        <f t="shared" si="44"/>
        <v>44.06300830115471</v>
      </c>
      <c r="BB16" s="150">
        <f t="shared" si="45"/>
        <v>26.231289190637316</v>
      </c>
      <c r="BC16" s="150">
        <f t="shared" si="46"/>
        <v>-978.4900364722055</v>
      </c>
      <c r="BE16" s="149">
        <f t="shared" si="47"/>
        <v>0.06</v>
      </c>
      <c r="BF16" s="150">
        <f t="shared" si="48"/>
        <v>1.5223945505760639</v>
      </c>
      <c r="BG16" s="150">
        <f t="shared" si="49"/>
        <v>4.170846775996313</v>
      </c>
      <c r="BH16" s="150">
        <f t="shared" si="50"/>
        <v>9595.049863269502</v>
      </c>
      <c r="BI16" s="150">
        <f t="shared" si="51"/>
        <v>-25623.36257457574</v>
      </c>
      <c r="BJ16" s="150">
        <f t="shared" si="52"/>
        <v>-8060.964056959598</v>
      </c>
    </row>
    <row r="17" spans="1:62" ht="12.75">
      <c r="A17" s="149">
        <v>0.07</v>
      </c>
      <c r="B17" s="149">
        <f t="shared" si="4"/>
        <v>0.21814324139654256</v>
      </c>
      <c r="C17" s="149">
        <f t="shared" si="0"/>
        <v>0.5109888216369847</v>
      </c>
      <c r="D17" s="150">
        <f t="shared" si="1"/>
        <v>1196.1041640862304</v>
      </c>
      <c r="E17" s="150">
        <f t="shared" si="2"/>
        <v>-2801.80973496436</v>
      </c>
      <c r="F17" s="150">
        <f t="shared" si="3"/>
        <v>-327.91874783407684</v>
      </c>
      <c r="H17" s="149">
        <f t="shared" si="5"/>
        <v>0.07</v>
      </c>
      <c r="I17" s="150">
        <f t="shared" si="6"/>
        <v>0.006129070536529765</v>
      </c>
      <c r="J17" s="150">
        <f t="shared" si="7"/>
        <v>0.012411725910383104</v>
      </c>
      <c r="K17" s="150">
        <f t="shared" si="8"/>
        <v>302.45750770960643</v>
      </c>
      <c r="L17" s="150">
        <f t="shared" si="9"/>
        <v>-612.4941233511596</v>
      </c>
      <c r="M17" s="150">
        <f t="shared" si="10"/>
        <v>-746.2839873083126</v>
      </c>
      <c r="O17" s="149">
        <f t="shared" si="11"/>
        <v>0.07</v>
      </c>
      <c r="P17" s="150">
        <f t="shared" si="12"/>
        <v>0.22427231193307234</v>
      </c>
      <c r="Q17" s="150">
        <f t="shared" si="13"/>
        <v>0.5234005475473678</v>
      </c>
      <c r="R17" s="150">
        <f t="shared" si="14"/>
        <v>1498.561671795837</v>
      </c>
      <c r="S17" s="150">
        <f t="shared" si="15"/>
        <v>-3414.3038583155194</v>
      </c>
      <c r="T17" s="150">
        <f t="shared" si="16"/>
        <v>-1074.2027351423894</v>
      </c>
      <c r="V17" s="149">
        <f t="shared" si="17"/>
        <v>0.07</v>
      </c>
      <c r="W17" s="150">
        <f t="shared" si="18"/>
        <v>0.0008910065241883679</v>
      </c>
      <c r="X17" s="150">
        <f t="shared" si="19"/>
        <v>0.0011885443489844322</v>
      </c>
      <c r="Y17" s="150">
        <f t="shared" si="20"/>
        <v>122.13724878512288</v>
      </c>
      <c r="Z17" s="150">
        <f t="shared" si="21"/>
        <v>-162.92309080036995</v>
      </c>
      <c r="AA17" s="150">
        <f t="shared" si="22"/>
        <v>-837.1155056573573</v>
      </c>
      <c r="AC17" s="149">
        <f t="shared" si="23"/>
        <v>0.07</v>
      </c>
      <c r="AD17" s="150">
        <f t="shared" si="24"/>
        <v>0.4433065598538033</v>
      </c>
      <c r="AE17" s="150">
        <f t="shared" si="25"/>
        <v>1.035577913533337</v>
      </c>
      <c r="AF17" s="150">
        <f t="shared" si="26"/>
        <v>2816.80308466719</v>
      </c>
      <c r="AG17" s="150">
        <f t="shared" si="27"/>
        <v>-6379.036684080249</v>
      </c>
      <c r="AH17" s="150">
        <f t="shared" si="28"/>
        <v>-2239.236988633824</v>
      </c>
      <c r="AJ17" s="149">
        <f t="shared" si="29"/>
        <v>0.07</v>
      </c>
      <c r="AK17" s="150">
        <f t="shared" si="30"/>
        <v>0.00019990131207314632</v>
      </c>
      <c r="AL17" s="150">
        <f t="shared" si="31"/>
        <v>2.302528899148949E-05</v>
      </c>
      <c r="AM17" s="150">
        <f t="shared" si="32"/>
        <v>53.707998112006926</v>
      </c>
      <c r="AN17" s="150">
        <f t="shared" si="33"/>
        <v>-6.186263435983995</v>
      </c>
      <c r="AO17" s="150">
        <f t="shared" si="34"/>
        <v>-721.4932786793931</v>
      </c>
      <c r="AQ17" s="149">
        <f t="shared" si="35"/>
        <v>0.07</v>
      </c>
      <c r="AR17" s="150">
        <f t="shared" si="36"/>
        <v>0.8859220144954914</v>
      </c>
      <c r="AS17" s="150">
        <f t="shared" si="37"/>
        <v>2.069990308006681</v>
      </c>
      <c r="AT17" s="150">
        <f t="shared" si="38"/>
        <v>5565.176918661265</v>
      </c>
      <c r="AU17" s="150">
        <f t="shared" si="39"/>
        <v>-12601.336540796112</v>
      </c>
      <c r="AV17" s="150">
        <f t="shared" si="40"/>
        <v>-4362.851750289683</v>
      </c>
      <c r="AX17" s="149">
        <f t="shared" si="41"/>
        <v>0.07</v>
      </c>
      <c r="AY17" s="150">
        <f t="shared" si="42"/>
        <v>9.17754625683981E-05</v>
      </c>
      <c r="AZ17" s="150">
        <f t="shared" si="43"/>
        <v>-0.00018715153434103654</v>
      </c>
      <c r="BA17" s="150">
        <f t="shared" si="44"/>
        <v>40.76043791746831</v>
      </c>
      <c r="BB17" s="150">
        <f t="shared" si="45"/>
        <v>83.12002231513141</v>
      </c>
      <c r="BC17" s="150">
        <f t="shared" si="46"/>
        <v>-905.1511442862933</v>
      </c>
      <c r="BE17" s="149">
        <f t="shared" si="47"/>
        <v>0.07</v>
      </c>
      <c r="BF17" s="150">
        <f t="shared" si="48"/>
        <v>1.7717359031414779</v>
      </c>
      <c r="BG17" s="150">
        <f t="shared" si="49"/>
        <v>4.139770439190029</v>
      </c>
      <c r="BH17" s="150">
        <f t="shared" si="50"/>
        <v>11117.406277127991</v>
      </c>
      <c r="BI17" s="150">
        <f t="shared" si="51"/>
        <v>-25113.36679584111</v>
      </c>
      <c r="BJ17" s="150">
        <f t="shared" si="52"/>
        <v>-8909.361366186267</v>
      </c>
    </row>
    <row r="18" spans="1:62" ht="12.75">
      <c r="A18" s="149">
        <v>0.08</v>
      </c>
      <c r="B18" s="149">
        <f t="shared" si="4"/>
        <v>0.2486898871648548</v>
      </c>
      <c r="C18" s="149">
        <f t="shared" si="0"/>
        <v>0.507148957232081</v>
      </c>
      <c r="D18" s="150">
        <f t="shared" si="1"/>
        <v>1363.5948915937038</v>
      </c>
      <c r="E18" s="150">
        <f t="shared" si="2"/>
        <v>-2780.755322392014</v>
      </c>
      <c r="F18" s="150">
        <f t="shared" si="3"/>
        <v>-373.83728176044957</v>
      </c>
      <c r="H18" s="149">
        <f t="shared" si="5"/>
        <v>0.08</v>
      </c>
      <c r="I18" s="150">
        <f t="shared" si="6"/>
        <v>0.006845471059286888</v>
      </c>
      <c r="J18" s="150">
        <f t="shared" si="7"/>
        <v>0.01145061242302271</v>
      </c>
      <c r="K18" s="150">
        <f t="shared" si="8"/>
        <v>337.8104564713385</v>
      </c>
      <c r="L18" s="150">
        <f t="shared" si="9"/>
        <v>-565.065073827167</v>
      </c>
      <c r="M18" s="150">
        <f t="shared" si="10"/>
        <v>-833.5138919808818</v>
      </c>
      <c r="O18" s="149">
        <f t="shared" si="11"/>
        <v>0.08</v>
      </c>
      <c r="P18" s="150">
        <f t="shared" si="12"/>
        <v>0.2555353582241417</v>
      </c>
      <c r="Q18" s="150">
        <f t="shared" si="13"/>
        <v>0.5185995696551037</v>
      </c>
      <c r="R18" s="150">
        <f t="shared" si="14"/>
        <v>1701.4053480650423</v>
      </c>
      <c r="S18" s="150">
        <f t="shared" si="15"/>
        <v>-3345.820396219181</v>
      </c>
      <c r="T18" s="150">
        <f t="shared" si="16"/>
        <v>-1207.3511737413314</v>
      </c>
      <c r="V18" s="149">
        <f t="shared" si="17"/>
        <v>0.08</v>
      </c>
      <c r="W18" s="150">
        <f t="shared" si="18"/>
        <v>0.0009510565162951536</v>
      </c>
      <c r="X18" s="150">
        <f t="shared" si="19"/>
        <v>0.0008090045994689445</v>
      </c>
      <c r="Y18" s="150">
        <f t="shared" si="20"/>
        <v>130.36877192932442</v>
      </c>
      <c r="Z18" s="150">
        <f t="shared" si="21"/>
        <v>-110.89660215861426</v>
      </c>
      <c r="AA18" s="150">
        <f t="shared" si="22"/>
        <v>-893.5334758321357</v>
      </c>
      <c r="AC18" s="149">
        <f t="shared" si="23"/>
        <v>0.08</v>
      </c>
      <c r="AD18" s="150">
        <f t="shared" si="24"/>
        <v>0.5051763019052916</v>
      </c>
      <c r="AE18" s="150">
        <f t="shared" si="25"/>
        <v>1.0265575314866535</v>
      </c>
      <c r="AF18" s="150">
        <f t="shared" si="26"/>
        <v>3195.3690115880704</v>
      </c>
      <c r="AG18" s="150">
        <f t="shared" si="27"/>
        <v>-6237.472320769809</v>
      </c>
      <c r="AH18" s="150">
        <f t="shared" si="28"/>
        <v>-2474.7219313339165</v>
      </c>
      <c r="AJ18" s="149">
        <f t="shared" si="29"/>
        <v>0.08</v>
      </c>
      <c r="AK18" s="150">
        <f t="shared" si="30"/>
        <v>0.00019645745014573772</v>
      </c>
      <c r="AL18" s="150">
        <f t="shared" si="31"/>
        <v>-0.00013735767764191926</v>
      </c>
      <c r="AM18" s="150">
        <f t="shared" si="32"/>
        <v>52.78272689704065</v>
      </c>
      <c r="AN18" s="150">
        <f t="shared" si="33"/>
        <v>36.90423947173716</v>
      </c>
      <c r="AO18" s="150">
        <f t="shared" si="34"/>
        <v>-709.0635291817213</v>
      </c>
      <c r="AQ18" s="149">
        <f t="shared" si="35"/>
        <v>0.08</v>
      </c>
      <c r="AR18" s="150">
        <f t="shared" si="36"/>
        <v>1.009598004744434</v>
      </c>
      <c r="AS18" s="150">
        <f t="shared" si="37"/>
        <v>2.052168700696196</v>
      </c>
      <c r="AT18" s="150">
        <f t="shared" si="38"/>
        <v>6313.151978143857</v>
      </c>
      <c r="AU18" s="150">
        <f t="shared" si="39"/>
        <v>-12327.143799909265</v>
      </c>
      <c r="AV18" s="150">
        <f t="shared" si="40"/>
        <v>-4764.973916017419</v>
      </c>
      <c r="AX18" s="149">
        <f t="shared" si="41"/>
        <v>0.08</v>
      </c>
      <c r="AY18" s="150">
        <f t="shared" si="42"/>
        <v>7.705132427757893E-05</v>
      </c>
      <c r="AZ18" s="150">
        <f t="shared" si="43"/>
        <v>-0.00030037897851245695</v>
      </c>
      <c r="BA18" s="150">
        <f t="shared" si="44"/>
        <v>34.220974013989036</v>
      </c>
      <c r="BB18" s="150">
        <f t="shared" si="45"/>
        <v>133.40797597445717</v>
      </c>
      <c r="BC18" s="150">
        <f t="shared" si="46"/>
        <v>-759.9318204105691</v>
      </c>
      <c r="BE18" s="149">
        <f t="shared" si="47"/>
        <v>0.08</v>
      </c>
      <c r="BF18" s="150">
        <f t="shared" si="48"/>
        <v>2.0190766033629997</v>
      </c>
      <c r="BG18" s="150">
        <f t="shared" si="49"/>
        <v>4.104174380091521</v>
      </c>
      <c r="BH18" s="150">
        <f t="shared" si="50"/>
        <v>12607.742203404663</v>
      </c>
      <c r="BI18" s="150">
        <f t="shared" si="51"/>
        <v>-24557.78386331581</v>
      </c>
      <c r="BJ18" s="150">
        <f t="shared" si="52"/>
        <v>-9580.816123263685</v>
      </c>
    </row>
    <row r="19" spans="1:62" ht="12.75">
      <c r="A19" s="149">
        <v>0.09</v>
      </c>
      <c r="B19" s="149">
        <f t="shared" si="4"/>
        <v>0.2789911060392293</v>
      </c>
      <c r="C19" s="149">
        <f t="shared" si="0"/>
        <v>0.502808598035225</v>
      </c>
      <c r="D19" s="150">
        <f t="shared" si="1"/>
        <v>1529.7399155719806</v>
      </c>
      <c r="E19" s="150">
        <f t="shared" si="2"/>
        <v>-2756.956640041126</v>
      </c>
      <c r="F19" s="150">
        <f t="shared" si="3"/>
        <v>-419.38688342364674</v>
      </c>
      <c r="H19" s="149">
        <f t="shared" si="5"/>
        <v>0.09</v>
      </c>
      <c r="I19" s="150">
        <f t="shared" si="6"/>
        <v>0.007501110696304596</v>
      </c>
      <c r="J19" s="150">
        <f t="shared" si="7"/>
        <v>0.010387862489162738</v>
      </c>
      <c r="K19" s="150">
        <f t="shared" si="8"/>
        <v>370.1649757065315</v>
      </c>
      <c r="L19" s="150">
        <f t="shared" si="9"/>
        <v>-512.6204667047581</v>
      </c>
      <c r="M19" s="150">
        <f t="shared" si="10"/>
        <v>-913.3454683405798</v>
      </c>
      <c r="O19" s="149">
        <f t="shared" si="11"/>
        <v>0.09</v>
      </c>
      <c r="P19" s="150">
        <f t="shared" si="12"/>
        <v>0.2864922167355339</v>
      </c>
      <c r="Q19" s="150">
        <f t="shared" si="13"/>
        <v>0.5131964605243878</v>
      </c>
      <c r="R19" s="150">
        <f t="shared" si="14"/>
        <v>1899.9048912785122</v>
      </c>
      <c r="S19" s="150">
        <f t="shared" si="15"/>
        <v>-3269.577106745884</v>
      </c>
      <c r="T19" s="150">
        <f t="shared" si="16"/>
        <v>-1332.7323517642267</v>
      </c>
      <c r="V19" s="149">
        <f t="shared" si="17"/>
        <v>0.09</v>
      </c>
      <c r="W19" s="150">
        <f t="shared" si="18"/>
        <v>0.0009876883405951378</v>
      </c>
      <c r="X19" s="150">
        <f t="shared" si="19"/>
        <v>0.00040954447178219905</v>
      </c>
      <c r="Y19" s="150">
        <f t="shared" si="20"/>
        <v>135.390183239478</v>
      </c>
      <c r="Z19" s="150">
        <f t="shared" si="21"/>
        <v>-56.139471126991765</v>
      </c>
      <c r="AA19" s="150">
        <f t="shared" si="22"/>
        <v>-927.949686364338</v>
      </c>
      <c r="AC19" s="149">
        <f t="shared" si="23"/>
        <v>0.09</v>
      </c>
      <c r="AD19" s="150">
        <f t="shared" si="24"/>
        <v>0.5664710111153582</v>
      </c>
      <c r="AE19" s="150">
        <f t="shared" si="25"/>
        <v>1.0164146030313952</v>
      </c>
      <c r="AF19" s="150">
        <f t="shared" si="26"/>
        <v>3565.034990089971</v>
      </c>
      <c r="AG19" s="150">
        <f t="shared" si="27"/>
        <v>-6082.673217914002</v>
      </c>
      <c r="AH19" s="150">
        <f t="shared" si="28"/>
        <v>-2680.0689215522116</v>
      </c>
      <c r="AJ19" s="149">
        <f t="shared" si="29"/>
        <v>0.09</v>
      </c>
      <c r="AK19" s="150">
        <f t="shared" si="30"/>
        <v>0.00018355092513679623</v>
      </c>
      <c r="AL19" s="150">
        <f t="shared" si="31"/>
        <v>-0.0002911246089749456</v>
      </c>
      <c r="AM19" s="150">
        <f t="shared" si="32"/>
        <v>49.315097727307354</v>
      </c>
      <c r="AN19" s="150">
        <f t="shared" si="33"/>
        <v>78.2171952101236</v>
      </c>
      <c r="AO19" s="150">
        <f t="shared" si="34"/>
        <v>-662.4806881363787</v>
      </c>
      <c r="AQ19" s="149">
        <f t="shared" si="35"/>
        <v>0.09</v>
      </c>
      <c r="AR19" s="150">
        <f t="shared" si="36"/>
        <v>1.1321378848152581</v>
      </c>
      <c r="AS19" s="150">
        <f t="shared" si="37"/>
        <v>2.032128536982033</v>
      </c>
      <c r="AT19" s="150">
        <f t="shared" si="38"/>
        <v>7043.9948946677705</v>
      </c>
      <c r="AU19" s="150">
        <f t="shared" si="39"/>
        <v>-12030.989769490889</v>
      </c>
      <c r="AV19" s="150">
        <f t="shared" si="40"/>
        <v>-5094.6688448764635</v>
      </c>
      <c r="AX19" s="149">
        <f t="shared" si="41"/>
        <v>0.09</v>
      </c>
      <c r="AY19" s="150">
        <f t="shared" si="42"/>
        <v>5.620833778521305E-05</v>
      </c>
      <c r="AZ19" s="150">
        <f t="shared" si="43"/>
        <v>-0.0003897525384101687</v>
      </c>
      <c r="BA19" s="150">
        <f t="shared" si="44"/>
        <v>24.963932609228518</v>
      </c>
      <c r="BB19" s="150">
        <f t="shared" si="45"/>
        <v>173.10165157929373</v>
      </c>
      <c r="BC19" s="150">
        <f t="shared" si="46"/>
        <v>-554.3643130842149</v>
      </c>
      <c r="BE19" s="149">
        <f t="shared" si="47"/>
        <v>0.09</v>
      </c>
      <c r="BF19" s="150">
        <f t="shared" si="48"/>
        <v>2.2641484270431644</v>
      </c>
      <c r="BG19" s="150">
        <f t="shared" si="49"/>
        <v>4.0641584460346305</v>
      </c>
      <c r="BH19" s="150">
        <f t="shared" si="50"/>
        <v>14063.638624217463</v>
      </c>
      <c r="BI19" s="150">
        <f t="shared" si="51"/>
        <v>-23967.095082612606</v>
      </c>
      <c r="BJ19" s="150">
        <f t="shared" si="52"/>
        <v>-10081.221314700764</v>
      </c>
    </row>
    <row r="20" spans="1:62" ht="12.75">
      <c r="A20" s="149">
        <v>0.1</v>
      </c>
      <c r="B20" s="149">
        <f t="shared" si="4"/>
        <v>0.3090169943749474</v>
      </c>
      <c r="C20" s="149">
        <f t="shared" si="0"/>
        <v>0.4979720274569259</v>
      </c>
      <c r="D20" s="150">
        <f t="shared" si="1"/>
        <v>1694.3752709413257</v>
      </c>
      <c r="E20" s="150">
        <f t="shared" si="2"/>
        <v>-2730.4371743379256</v>
      </c>
      <c r="F20" s="150">
        <f t="shared" si="3"/>
        <v>-464.52260086609664</v>
      </c>
      <c r="H20" s="149">
        <f t="shared" si="5"/>
        <v>0.1</v>
      </c>
      <c r="I20" s="150">
        <f t="shared" si="6"/>
        <v>0.008090169943749474</v>
      </c>
      <c r="J20" s="150">
        <f t="shared" si="7"/>
        <v>0.009232909152452284</v>
      </c>
      <c r="K20" s="150">
        <f t="shared" si="8"/>
        <v>399.23388441195334</v>
      </c>
      <c r="L20" s="150">
        <f t="shared" si="9"/>
        <v>-455.6258040295064</v>
      </c>
      <c r="M20" s="150">
        <f t="shared" si="10"/>
        <v>-985.0701256640538</v>
      </c>
      <c r="O20" s="149">
        <f t="shared" si="11"/>
        <v>0.1</v>
      </c>
      <c r="P20" s="150">
        <f t="shared" si="12"/>
        <v>0.31710716431869684</v>
      </c>
      <c r="Q20" s="150">
        <f t="shared" si="13"/>
        <v>0.5072049366093783</v>
      </c>
      <c r="R20" s="150">
        <f t="shared" si="14"/>
        <v>2093.6091553532788</v>
      </c>
      <c r="S20" s="150">
        <f t="shared" si="15"/>
        <v>-3186.062978367432</v>
      </c>
      <c r="T20" s="150">
        <f t="shared" si="16"/>
        <v>-1449.5927265301505</v>
      </c>
      <c r="V20" s="149">
        <f t="shared" si="17"/>
        <v>0.1</v>
      </c>
      <c r="W20" s="150">
        <f t="shared" si="18"/>
        <v>0.001</v>
      </c>
      <c r="X20" s="150">
        <f t="shared" si="19"/>
        <v>1.603715577290753E-19</v>
      </c>
      <c r="Y20" s="150">
        <f t="shared" si="20"/>
        <v>137.07783890401885</v>
      </c>
      <c r="Z20" s="150">
        <f t="shared" si="21"/>
        <v>-2.198338655517274E-14</v>
      </c>
      <c r="AA20" s="150">
        <f t="shared" si="22"/>
        <v>-939.5166959298074</v>
      </c>
      <c r="AC20" s="149">
        <f t="shared" si="23"/>
        <v>0.1</v>
      </c>
      <c r="AD20" s="150">
        <f t="shared" si="24"/>
        <v>0.6271241586936442</v>
      </c>
      <c r="AE20" s="150">
        <f t="shared" si="25"/>
        <v>1.0051769640663042</v>
      </c>
      <c r="AF20" s="150">
        <f t="shared" si="26"/>
        <v>3925.062265198623</v>
      </c>
      <c r="AG20" s="150">
        <f t="shared" si="27"/>
        <v>-5916.500152705357</v>
      </c>
      <c r="AH20" s="150">
        <f t="shared" si="28"/>
        <v>-2853.6320233260544</v>
      </c>
      <c r="AJ20" s="149">
        <f t="shared" si="29"/>
        <v>0.1</v>
      </c>
      <c r="AK20" s="150">
        <f t="shared" si="30"/>
        <v>0.0001618033988749895</v>
      </c>
      <c r="AL20" s="150">
        <f t="shared" si="31"/>
        <v>-0.0004308690937811065</v>
      </c>
      <c r="AM20" s="150">
        <f t="shared" si="32"/>
        <v>43.4721340804127</v>
      </c>
      <c r="AN20" s="150">
        <f t="shared" si="33"/>
        <v>115.76270428305233</v>
      </c>
      <c r="AO20" s="150">
        <f t="shared" si="34"/>
        <v>-583.9884868442945</v>
      </c>
      <c r="AQ20" s="149">
        <f t="shared" si="35"/>
        <v>0.1</v>
      </c>
      <c r="AR20" s="150">
        <f t="shared" si="36"/>
        <v>1.2534101207861637</v>
      </c>
      <c r="AS20" s="150">
        <f t="shared" si="37"/>
        <v>2.0099230590388273</v>
      </c>
      <c r="AT20" s="150">
        <f t="shared" si="38"/>
        <v>7756.51882557364</v>
      </c>
      <c r="AU20" s="150">
        <f t="shared" si="39"/>
        <v>-11717.237601127663</v>
      </c>
      <c r="AV20" s="150">
        <f t="shared" si="40"/>
        <v>-5351.735837566595</v>
      </c>
      <c r="AX20" s="149">
        <f t="shared" si="41"/>
        <v>0.1</v>
      </c>
      <c r="AY20" s="150">
        <f t="shared" si="42"/>
        <v>3.090169943749475E-05</v>
      </c>
      <c r="AZ20" s="150">
        <f t="shared" si="43"/>
        <v>-0.0004481748247112334</v>
      </c>
      <c r="BA20" s="150">
        <f t="shared" si="44"/>
        <v>13.724439694624744</v>
      </c>
      <c r="BB20" s="150">
        <f t="shared" si="45"/>
        <v>199.04887000923483</v>
      </c>
      <c r="BC20" s="150">
        <f t="shared" si="46"/>
        <v>-304.77327842824616</v>
      </c>
      <c r="BE20" s="149">
        <f t="shared" si="47"/>
        <v>0.1</v>
      </c>
      <c r="BF20" s="150">
        <f t="shared" si="48"/>
        <v>2.5066893398728896</v>
      </c>
      <c r="BG20" s="150">
        <f t="shared" si="49"/>
        <v>4.019828812346724</v>
      </c>
      <c r="BH20" s="150">
        <f t="shared" si="50"/>
        <v>15483.289956761493</v>
      </c>
      <c r="BI20" s="150">
        <f t="shared" si="51"/>
        <v>-23351.189036529144</v>
      </c>
      <c r="BJ20" s="150">
        <f t="shared" si="52"/>
        <v>-10424.256466717143</v>
      </c>
    </row>
    <row r="21" spans="1:62" ht="12.75">
      <c r="A21" s="149">
        <v>0.11</v>
      </c>
      <c r="B21" s="149">
        <f t="shared" si="4"/>
        <v>0.33873792024529137</v>
      </c>
      <c r="C21" s="149">
        <f t="shared" si="0"/>
        <v>0.49264401860841833</v>
      </c>
      <c r="D21" s="150">
        <f t="shared" si="1"/>
        <v>1857.3384824826578</v>
      </c>
      <c r="E21" s="150">
        <f t="shared" si="2"/>
        <v>-2701.223096793329</v>
      </c>
      <c r="F21" s="150">
        <f t="shared" si="3"/>
        <v>-509.19989058398517</v>
      </c>
      <c r="H21" s="149">
        <f t="shared" si="5"/>
        <v>0.11</v>
      </c>
      <c r="I21" s="150">
        <f t="shared" si="6"/>
        <v>0.008607420270039436</v>
      </c>
      <c r="J21" s="150">
        <f t="shared" si="7"/>
        <v>0.007996003860471574</v>
      </c>
      <c r="K21" s="150">
        <f t="shared" si="8"/>
        <v>424.75916489603486</v>
      </c>
      <c r="L21" s="150">
        <f t="shared" si="9"/>
        <v>-394.58697446218866</v>
      </c>
      <c r="M21" s="150">
        <f t="shared" si="10"/>
        <v>-1048.0512308152365</v>
      </c>
      <c r="O21" s="149">
        <f t="shared" si="11"/>
        <v>0.11</v>
      </c>
      <c r="P21" s="150">
        <f t="shared" si="12"/>
        <v>0.3473453405153308</v>
      </c>
      <c r="Q21" s="150">
        <f t="shared" si="13"/>
        <v>0.50064002246889</v>
      </c>
      <c r="R21" s="150">
        <f t="shared" si="14"/>
        <v>2282.0976473786927</v>
      </c>
      <c r="S21" s="150">
        <f t="shared" si="15"/>
        <v>-3095.810071255518</v>
      </c>
      <c r="T21" s="150">
        <f t="shared" si="16"/>
        <v>-1557.2511213992216</v>
      </c>
      <c r="V21" s="149">
        <f t="shared" si="17"/>
        <v>0.11</v>
      </c>
      <c r="W21" s="150">
        <f t="shared" si="18"/>
        <v>0.0009876883405951378</v>
      </c>
      <c r="X21" s="150">
        <f t="shared" si="19"/>
        <v>-0.0004095444717821987</v>
      </c>
      <c r="Y21" s="150">
        <f t="shared" si="20"/>
        <v>135.390183239478</v>
      </c>
      <c r="Z21" s="150">
        <f t="shared" si="21"/>
        <v>56.13947112699173</v>
      </c>
      <c r="AA21" s="150">
        <f t="shared" si="22"/>
        <v>-927.949686364338</v>
      </c>
      <c r="AC21" s="149">
        <f t="shared" si="23"/>
        <v>0.11</v>
      </c>
      <c r="AD21" s="150">
        <f t="shared" si="24"/>
        <v>0.6870709491012174</v>
      </c>
      <c r="AE21" s="150">
        <f t="shared" si="25"/>
        <v>0.9928744966055261</v>
      </c>
      <c r="AF21" s="150">
        <f t="shared" si="26"/>
        <v>4274.826313100828</v>
      </c>
      <c r="AG21" s="150">
        <f t="shared" si="27"/>
        <v>-5740.893696921856</v>
      </c>
      <c r="AH21" s="150">
        <f t="shared" si="28"/>
        <v>-2994.4006983475447</v>
      </c>
      <c r="AJ21" s="149">
        <f t="shared" si="29"/>
        <v>0.11</v>
      </c>
      <c r="AK21" s="150">
        <f t="shared" si="30"/>
        <v>0.00013226237306473038</v>
      </c>
      <c r="AL21" s="150">
        <f t="shared" si="31"/>
        <v>-0.0005498601326697346</v>
      </c>
      <c r="AM21" s="150">
        <f t="shared" si="32"/>
        <v>35.535270925339496</v>
      </c>
      <c r="AN21" s="150">
        <f t="shared" si="33"/>
        <v>147.73233182425486</v>
      </c>
      <c r="AO21" s="150">
        <f t="shared" si="34"/>
        <v>-477.36761804480653</v>
      </c>
      <c r="AQ21" s="149">
        <f t="shared" si="35"/>
        <v>0.11</v>
      </c>
      <c r="AR21" s="150">
        <f t="shared" si="36"/>
        <v>1.373286472234904</v>
      </c>
      <c r="AS21" s="150">
        <f t="shared" si="37"/>
        <v>1.9856086775501647</v>
      </c>
      <c r="AT21" s="150">
        <f t="shared" si="38"/>
        <v>8449.79771388752</v>
      </c>
      <c r="AU21" s="150">
        <f t="shared" si="39"/>
        <v>-11390.194533146449</v>
      </c>
      <c r="AV21" s="150">
        <f t="shared" si="40"/>
        <v>-5538.219328375558</v>
      </c>
      <c r="AX21" s="149">
        <f t="shared" si="41"/>
        <v>0.11</v>
      </c>
      <c r="AY21" s="150">
        <f t="shared" si="42"/>
        <v>3.141075907812868E-06</v>
      </c>
      <c r="AZ21" s="150">
        <f t="shared" si="43"/>
        <v>-0.0004710063700889679</v>
      </c>
      <c r="BA21" s="150">
        <f t="shared" si="44"/>
        <v>1.3950529471757536</v>
      </c>
      <c r="BB21" s="150">
        <f t="shared" si="45"/>
        <v>209.189094442704</v>
      </c>
      <c r="BC21" s="150">
        <f t="shared" si="46"/>
        <v>-30.979396591196622</v>
      </c>
      <c r="BE21" s="149">
        <f t="shared" si="47"/>
        <v>0.11</v>
      </c>
      <c r="BF21" s="150">
        <f t="shared" si="48"/>
        <v>2.746443823172651</v>
      </c>
      <c r="BG21" s="150">
        <f t="shared" si="49"/>
        <v>3.9712962088629102</v>
      </c>
      <c r="BH21" s="150">
        <f t="shared" si="50"/>
        <v>16865.455209796877</v>
      </c>
      <c r="BI21" s="150">
        <f t="shared" si="51"/>
        <v>-22718.93230367445</v>
      </c>
      <c r="BJ21" s="150">
        <f t="shared" si="52"/>
        <v>-10630.050435297504</v>
      </c>
    </row>
    <row r="22" spans="1:62" ht="12.75">
      <c r="A22" s="149">
        <v>0.12</v>
      </c>
      <c r="B22" s="149">
        <f t="shared" si="4"/>
        <v>0.3681245526846779</v>
      </c>
      <c r="C22" s="149">
        <f t="shared" si="0"/>
        <v>0.48682982959117743</v>
      </c>
      <c r="D22" s="150">
        <f t="shared" si="1"/>
        <v>2018.4687251809712</v>
      </c>
      <c r="E22" s="150">
        <f t="shared" si="2"/>
        <v>-2669.343238174815</v>
      </c>
      <c r="F22" s="150">
        <f t="shared" si="3"/>
        <v>-553.374661486315</v>
      </c>
      <c r="H22" s="149">
        <f t="shared" si="5"/>
        <v>0.12</v>
      </c>
      <c r="I22" s="150">
        <f t="shared" si="6"/>
        <v>0.009048270524660194</v>
      </c>
      <c r="J22" s="150">
        <f t="shared" si="7"/>
        <v>0.006688125472157498</v>
      </c>
      <c r="K22" s="150">
        <f t="shared" si="8"/>
        <v>446.5142529621669</v>
      </c>
      <c r="L22" s="150">
        <f t="shared" si="9"/>
        <v>-330.0457629752174</v>
      </c>
      <c r="M22" s="150">
        <f t="shared" si="10"/>
        <v>-1101.7297590461324</v>
      </c>
      <c r="O22" s="149">
        <f t="shared" si="11"/>
        <v>0.12</v>
      </c>
      <c r="P22" s="150">
        <f t="shared" si="12"/>
        <v>0.3771728232093381</v>
      </c>
      <c r="Q22" s="150">
        <f t="shared" si="13"/>
        <v>0.49351795506333496</v>
      </c>
      <c r="R22" s="150">
        <f t="shared" si="14"/>
        <v>2464.982978143138</v>
      </c>
      <c r="S22" s="150">
        <f t="shared" si="15"/>
        <v>-2999.389001150032</v>
      </c>
      <c r="T22" s="150">
        <f t="shared" si="16"/>
        <v>-1655.1044205324474</v>
      </c>
      <c r="V22" s="149">
        <f t="shared" si="17"/>
        <v>0.12</v>
      </c>
      <c r="W22" s="150">
        <f t="shared" si="18"/>
        <v>0.0009510565162951537</v>
      </c>
      <c r="X22" s="150">
        <f t="shared" si="19"/>
        <v>-0.0008090045994689442</v>
      </c>
      <c r="Y22" s="150">
        <f t="shared" si="20"/>
        <v>130.36877192932445</v>
      </c>
      <c r="Z22" s="150">
        <f t="shared" si="21"/>
        <v>110.89660215861421</v>
      </c>
      <c r="AA22" s="150">
        <f t="shared" si="22"/>
        <v>-893.5334758321358</v>
      </c>
      <c r="AC22" s="149">
        <f t="shared" si="23"/>
        <v>0.12</v>
      </c>
      <c r="AD22" s="150">
        <f t="shared" si="24"/>
        <v>0.7462484324103111</v>
      </c>
      <c r="AE22" s="150">
        <f t="shared" si="25"/>
        <v>0.9795387800550434</v>
      </c>
      <c r="AF22" s="150">
        <f t="shared" si="26"/>
        <v>4613.820475253434</v>
      </c>
      <c r="AG22" s="150">
        <f t="shared" si="27"/>
        <v>-5557.835637166233</v>
      </c>
      <c r="AH22" s="150">
        <f t="shared" si="28"/>
        <v>-3102.012557850898</v>
      </c>
      <c r="AJ22" s="149">
        <f t="shared" si="29"/>
        <v>0.12</v>
      </c>
      <c r="AK22" s="150">
        <f t="shared" si="30"/>
        <v>9.635073482034312E-05</v>
      </c>
      <c r="AL22" s="150">
        <f t="shared" si="31"/>
        <v>-0.0006423663466074079</v>
      </c>
      <c r="AM22" s="150">
        <f t="shared" si="32"/>
        <v>25.886798991734203</v>
      </c>
      <c r="AN22" s="150">
        <f t="shared" si="33"/>
        <v>172.5862135321223</v>
      </c>
      <c r="AO22" s="150">
        <f t="shared" si="34"/>
        <v>-347.7536332691065</v>
      </c>
      <c r="AQ22" s="149">
        <f t="shared" si="35"/>
        <v>0.12</v>
      </c>
      <c r="AR22" s="150">
        <f t="shared" si="36"/>
        <v>1.4916421590391475</v>
      </c>
      <c r="AS22" s="150">
        <f t="shared" si="37"/>
        <v>1.9592441983629483</v>
      </c>
      <c r="AT22" s="150">
        <f t="shared" si="38"/>
        <v>9123.158977569277</v>
      </c>
      <c r="AU22" s="150">
        <f t="shared" si="39"/>
        <v>-11053.981662958959</v>
      </c>
      <c r="AV22" s="150">
        <f t="shared" si="40"/>
        <v>-5658.245273138767</v>
      </c>
      <c r="AX22" s="149">
        <f t="shared" si="41"/>
        <v>0.12</v>
      </c>
      <c r="AY22" s="150">
        <f t="shared" si="42"/>
        <v>-2.4868988716485457E-05</v>
      </c>
      <c r="AZ22" s="150">
        <f t="shared" si="43"/>
        <v>-0.00045643406150887306</v>
      </c>
      <c r="BA22" s="150">
        <f t="shared" si="44"/>
        <v>-11.04511862190899</v>
      </c>
      <c r="BB22" s="150">
        <f t="shared" si="45"/>
        <v>202.71706300237787</v>
      </c>
      <c r="BC22" s="150">
        <f t="shared" si="46"/>
        <v>245.27464056303074</v>
      </c>
      <c r="BE22" s="149">
        <f t="shared" si="47"/>
        <v>0.12</v>
      </c>
      <c r="BF22" s="150">
        <f t="shared" si="48"/>
        <v>2.9831630983547583</v>
      </c>
      <c r="BG22" s="150">
        <f t="shared" si="49"/>
        <v>3.918674329010995</v>
      </c>
      <c r="BH22" s="150">
        <f t="shared" si="50"/>
        <v>18209.38603752491</v>
      </c>
      <c r="BI22" s="150">
        <f t="shared" si="51"/>
        <v>-22077.83247644766</v>
      </c>
      <c r="BJ22" s="150">
        <f t="shared" si="52"/>
        <v>-10723.462272445395</v>
      </c>
    </row>
    <row r="23" spans="1:62" ht="12.75">
      <c r="A23" s="149">
        <v>0.13</v>
      </c>
      <c r="B23" s="149">
        <f t="shared" si="4"/>
        <v>0.3971478906347806</v>
      </c>
      <c r="C23" s="149">
        <f t="shared" si="0"/>
        <v>0.48053519830780755</v>
      </c>
      <c r="D23" s="150">
        <f t="shared" si="1"/>
        <v>2177.6069829402145</v>
      </c>
      <c r="E23" s="150">
        <f t="shared" si="2"/>
        <v>-2634.829060053936</v>
      </c>
      <c r="F23" s="150">
        <f t="shared" si="3"/>
        <v>-597.0033184074905</v>
      </c>
      <c r="H23" s="149">
        <f t="shared" si="5"/>
        <v>0.13</v>
      </c>
      <c r="I23" s="150">
        <f t="shared" si="6"/>
        <v>0.009408807689542257</v>
      </c>
      <c r="J23" s="150">
        <f t="shared" si="7"/>
        <v>0.0053208828086744615</v>
      </c>
      <c r="K23" s="150">
        <f t="shared" si="8"/>
        <v>464.30604890854823</v>
      </c>
      <c r="L23" s="150">
        <f t="shared" si="9"/>
        <v>-262.5750419308709</v>
      </c>
      <c r="M23" s="150">
        <f t="shared" si="10"/>
        <v>-1145.6292559400547</v>
      </c>
      <c r="O23" s="149">
        <f t="shared" si="11"/>
        <v>0.13</v>
      </c>
      <c r="P23" s="150">
        <f t="shared" si="12"/>
        <v>0.4065566983243229</v>
      </c>
      <c r="Q23" s="150">
        <f t="shared" si="13"/>
        <v>0.48585608111648204</v>
      </c>
      <c r="R23" s="150">
        <f t="shared" si="14"/>
        <v>2641.913031848763</v>
      </c>
      <c r="S23" s="150">
        <f t="shared" si="15"/>
        <v>-2897.404101984807</v>
      </c>
      <c r="T23" s="150">
        <f t="shared" si="16"/>
        <v>-1742.6325743475452</v>
      </c>
      <c r="V23" s="149">
        <f t="shared" si="17"/>
        <v>0.13</v>
      </c>
      <c r="W23" s="150">
        <f t="shared" si="18"/>
        <v>0.0008910065241883679</v>
      </c>
      <c r="X23" s="150">
        <f t="shared" si="19"/>
        <v>-0.0011885443489844324</v>
      </c>
      <c r="Y23" s="150">
        <f t="shared" si="20"/>
        <v>122.13724878512288</v>
      </c>
      <c r="Z23" s="150">
        <f t="shared" si="21"/>
        <v>162.92309080036995</v>
      </c>
      <c r="AA23" s="150">
        <f t="shared" si="22"/>
        <v>-837.1155056573573</v>
      </c>
      <c r="AC23" s="149">
        <f t="shared" si="23"/>
        <v>0.13</v>
      </c>
      <c r="AD23" s="150">
        <f t="shared" si="24"/>
        <v>0.8045955954832918</v>
      </c>
      <c r="AE23" s="150">
        <f t="shared" si="25"/>
        <v>0.9652027350753052</v>
      </c>
      <c r="AF23" s="150">
        <f t="shared" si="26"/>
        <v>4941.6572635741</v>
      </c>
      <c r="AG23" s="150">
        <f t="shared" si="27"/>
        <v>-5369.310071238373</v>
      </c>
      <c r="AH23" s="150">
        <f t="shared" si="28"/>
        <v>-3176.7513984123925</v>
      </c>
      <c r="AJ23" s="149">
        <f t="shared" si="29"/>
        <v>0.13</v>
      </c>
      <c r="AK23" s="150">
        <f t="shared" si="30"/>
        <v>5.579822120784583E-05</v>
      </c>
      <c r="AL23" s="150">
        <f t="shared" si="31"/>
        <v>-0.0007039320372493151</v>
      </c>
      <c r="AM23" s="150">
        <f t="shared" si="32"/>
        <v>14.991451172605402</v>
      </c>
      <c r="AN23" s="150">
        <f t="shared" si="33"/>
        <v>189.12722550682125</v>
      </c>
      <c r="AO23" s="150">
        <f t="shared" si="34"/>
        <v>-201.38958142003506</v>
      </c>
      <c r="AQ23" s="149">
        <f t="shared" si="35"/>
        <v>0.13</v>
      </c>
      <c r="AR23" s="150">
        <f t="shared" si="36"/>
        <v>1.6083559826636034</v>
      </c>
      <c r="AS23" s="150">
        <f t="shared" si="37"/>
        <v>1.9308900824623456</v>
      </c>
      <c r="AT23" s="150">
        <f t="shared" si="38"/>
        <v>9776.168729535682</v>
      </c>
      <c r="AU23" s="150">
        <f t="shared" si="39"/>
        <v>-10712.416007770295</v>
      </c>
      <c r="AV23" s="150">
        <f t="shared" si="40"/>
        <v>-5717.776872587463</v>
      </c>
      <c r="AX23" s="149">
        <f t="shared" si="41"/>
        <v>0.13</v>
      </c>
      <c r="AY23" s="150">
        <f t="shared" si="42"/>
        <v>-5.090414157503712E-05</v>
      </c>
      <c r="AZ23" s="150">
        <f t="shared" si="43"/>
        <v>-0.00040561512430073655</v>
      </c>
      <c r="BA23" s="150">
        <f t="shared" si="44"/>
        <v>-22.6081682875198</v>
      </c>
      <c r="BB23" s="150">
        <f t="shared" si="45"/>
        <v>180.14673671761304</v>
      </c>
      <c r="BC23" s="150">
        <f t="shared" si="46"/>
        <v>502.0507737699171</v>
      </c>
      <c r="BE23" s="149">
        <f t="shared" si="47"/>
        <v>0.13</v>
      </c>
      <c r="BF23" s="150">
        <f t="shared" si="48"/>
        <v>3.216605262964424</v>
      </c>
      <c r="BG23" s="150">
        <f t="shared" si="49"/>
        <v>3.86207848183764</v>
      </c>
      <c r="BH23" s="150">
        <f t="shared" si="50"/>
        <v>19514.73783961124</v>
      </c>
      <c r="BI23" s="150">
        <f t="shared" si="51"/>
        <v>-21433.8125043298</v>
      </c>
      <c r="BJ23" s="150">
        <f t="shared" si="52"/>
        <v>-10732.113389984974</v>
      </c>
    </row>
    <row r="24" spans="1:62" ht="12.75">
      <c r="A24" s="149">
        <v>0.14</v>
      </c>
      <c r="B24" s="149">
        <f t="shared" si="4"/>
        <v>0.4257792915650727</v>
      </c>
      <c r="C24" s="149">
        <f t="shared" si="0"/>
        <v>0.4737663367994255</v>
      </c>
      <c r="D24" s="150">
        <f t="shared" si="1"/>
        <v>2334.5962055129726</v>
      </c>
      <c r="E24" s="150">
        <f t="shared" si="2"/>
        <v>-2597.7146237575516</v>
      </c>
      <c r="F24" s="150">
        <f t="shared" si="3"/>
        <v>-640.042805130482</v>
      </c>
      <c r="H24" s="149">
        <f t="shared" si="5"/>
        <v>0.14</v>
      </c>
      <c r="I24" s="150">
        <f t="shared" si="6"/>
        <v>0.00968583161128631</v>
      </c>
      <c r="J24" s="150">
        <f t="shared" si="7"/>
        <v>0.003906411612695912</v>
      </c>
      <c r="K24" s="150">
        <f t="shared" si="8"/>
        <v>477.97663149480906</v>
      </c>
      <c r="L24" s="150">
        <f t="shared" si="9"/>
        <v>-192.77368622565072</v>
      </c>
      <c r="M24" s="150">
        <f t="shared" si="10"/>
        <v>-1179.3600664547585</v>
      </c>
      <c r="O24" s="149">
        <f t="shared" si="11"/>
        <v>0.14</v>
      </c>
      <c r="P24" s="150">
        <f t="shared" si="12"/>
        <v>0.43546512317635905</v>
      </c>
      <c r="Q24" s="150">
        <f t="shared" si="13"/>
        <v>0.4776727484121214</v>
      </c>
      <c r="R24" s="150">
        <f t="shared" si="14"/>
        <v>2812.572837007782</v>
      </c>
      <c r="S24" s="150">
        <f t="shared" si="15"/>
        <v>-2790.4883099832023</v>
      </c>
      <c r="T24" s="150">
        <f t="shared" si="16"/>
        <v>-1819.4028715852405</v>
      </c>
      <c r="V24" s="149">
        <f t="shared" si="17"/>
        <v>0.14</v>
      </c>
      <c r="W24" s="150">
        <f t="shared" si="18"/>
        <v>0.0008090169943749473</v>
      </c>
      <c r="X24" s="150">
        <f t="shared" si="19"/>
        <v>-0.0015388181920753816</v>
      </c>
      <c r="Y24" s="150">
        <f t="shared" si="20"/>
        <v>110.89830122554255</v>
      </c>
      <c r="Z24" s="150">
        <f t="shared" si="21"/>
        <v>210.93787223588268</v>
      </c>
      <c r="AA24" s="150">
        <f t="shared" si="22"/>
        <v>-760.084973506214</v>
      </c>
      <c r="AC24" s="149">
        <f t="shared" si="23"/>
        <v>0.14</v>
      </c>
      <c r="AD24" s="150">
        <f t="shared" si="24"/>
        <v>0.8620534317358067</v>
      </c>
      <c r="AE24" s="150">
        <f t="shared" si="25"/>
        <v>0.9499002670194715</v>
      </c>
      <c r="AF24" s="150">
        <f t="shared" si="26"/>
        <v>5258.0673437462965</v>
      </c>
      <c r="AG24" s="150">
        <f t="shared" si="27"/>
        <v>-5177.2650615048715</v>
      </c>
      <c r="AH24" s="150">
        <f t="shared" si="28"/>
        <v>-3219.5306502219364</v>
      </c>
      <c r="AJ24" s="149">
        <f t="shared" si="29"/>
        <v>0.14</v>
      </c>
      <c r="AK24" s="150">
        <f t="shared" si="30"/>
        <v>1.2558103905862629E-05</v>
      </c>
      <c r="AL24" s="150">
        <f t="shared" si="31"/>
        <v>-0.0007315918022271865</v>
      </c>
      <c r="AM24" s="150">
        <f t="shared" si="32"/>
        <v>3.3740179785296243</v>
      </c>
      <c r="AN24" s="150">
        <f t="shared" si="33"/>
        <v>196.55864549003022</v>
      </c>
      <c r="AO24" s="150">
        <f t="shared" si="34"/>
        <v>-45.325303106174424</v>
      </c>
      <c r="AQ24" s="149">
        <f t="shared" si="35"/>
        <v>0.14</v>
      </c>
      <c r="AR24" s="150">
        <f t="shared" si="36"/>
        <v>1.7233104045811445</v>
      </c>
      <c r="AS24" s="150">
        <f t="shared" si="37"/>
        <v>1.900607760428791</v>
      </c>
      <c r="AT24" s="150">
        <f t="shared" si="38"/>
        <v>10408.610404245579</v>
      </c>
      <c r="AU24" s="150">
        <f t="shared" si="39"/>
        <v>-10368.909349755595</v>
      </c>
      <c r="AV24" s="150">
        <f t="shared" si="40"/>
        <v>-5724.301630043833</v>
      </c>
      <c r="AX24" s="149">
        <f t="shared" si="41"/>
        <v>0.14</v>
      </c>
      <c r="AY24" s="150">
        <f t="shared" si="42"/>
        <v>-7.28968627421412E-05</v>
      </c>
      <c r="AZ24" s="150">
        <f t="shared" si="43"/>
        <v>-0.0003225852238532582</v>
      </c>
      <c r="BA24" s="150">
        <f t="shared" si="44"/>
        <v>-32.37584388054496</v>
      </c>
      <c r="BB24" s="150">
        <f t="shared" si="45"/>
        <v>143.27048452808307</v>
      </c>
      <c r="BC24" s="150">
        <f t="shared" si="46"/>
        <v>718.9577353179192</v>
      </c>
      <c r="BE24" s="149">
        <f t="shared" si="47"/>
        <v>0.14</v>
      </c>
      <c r="BF24" s="150">
        <f t="shared" si="48"/>
        <v>3.446535354195641</v>
      </c>
      <c r="BG24" s="150">
        <f t="shared" si="49"/>
        <v>3.801624527435956</v>
      </c>
      <c r="BH24" s="150">
        <f t="shared" si="50"/>
        <v>20781.470946632086</v>
      </c>
      <c r="BI24" s="150">
        <f t="shared" si="51"/>
        <v>-20791.106860473137</v>
      </c>
      <c r="BJ24" s="150">
        <f t="shared" si="52"/>
        <v>-10684.320221663573</v>
      </c>
    </row>
    <row r="25" spans="1:62" ht="12.75">
      <c r="A25" s="149">
        <v>0.15</v>
      </c>
      <c r="B25" s="149">
        <f t="shared" si="4"/>
        <v>0.45399049973954675</v>
      </c>
      <c r="C25" s="149">
        <f t="shared" si="0"/>
        <v>0.4665299251151255</v>
      </c>
      <c r="D25" s="150">
        <f t="shared" si="1"/>
        <v>2489.2814634901047</v>
      </c>
      <c r="E25" s="150">
        <f t="shared" si="2"/>
        <v>-2558.036556753406</v>
      </c>
      <c r="F25" s="150">
        <f t="shared" si="3"/>
        <v>-682.4506468781136</v>
      </c>
      <c r="H25" s="149">
        <f t="shared" si="5"/>
        <v>0.15</v>
      </c>
      <c r="I25" s="150">
        <f t="shared" si="6"/>
        <v>0.009876883405951378</v>
      </c>
      <c r="J25" s="150">
        <f t="shared" si="7"/>
        <v>0.002457266830693194</v>
      </c>
      <c r="K25" s="150">
        <f t="shared" si="8"/>
        <v>487.4046596621209</v>
      </c>
      <c r="L25" s="150">
        <f t="shared" si="9"/>
        <v>-121.26125763430225</v>
      </c>
      <c r="M25" s="150">
        <f t="shared" si="10"/>
        <v>-1202.6227935281822</v>
      </c>
      <c r="O25" s="149">
        <f t="shared" si="11"/>
        <v>0.15</v>
      </c>
      <c r="P25" s="150">
        <f t="shared" si="12"/>
        <v>0.46386738314549814</v>
      </c>
      <c r="Q25" s="150">
        <f t="shared" si="13"/>
        <v>0.46898719194581867</v>
      </c>
      <c r="R25" s="150">
        <f t="shared" si="14"/>
        <v>2976.6861231522257</v>
      </c>
      <c r="S25" s="150">
        <f t="shared" si="15"/>
        <v>-2679.297814387708</v>
      </c>
      <c r="T25" s="150">
        <f t="shared" si="16"/>
        <v>-1885.073440406296</v>
      </c>
      <c r="V25" s="149">
        <f t="shared" si="17"/>
        <v>0.15</v>
      </c>
      <c r="W25" s="150">
        <f t="shared" si="18"/>
        <v>0.0007071067811865476</v>
      </c>
      <c r="X25" s="150">
        <f t="shared" si="19"/>
        <v>-0.0018512012242326524</v>
      </c>
      <c r="Y25" s="150">
        <f t="shared" si="20"/>
        <v>96.92866943942887</v>
      </c>
      <c r="Z25" s="150">
        <f t="shared" si="21"/>
        <v>253.758663194286</v>
      </c>
      <c r="AA25" s="150">
        <f t="shared" si="22"/>
        <v>-664.3386267299464</v>
      </c>
      <c r="AC25" s="149">
        <f t="shared" si="23"/>
        <v>0.15</v>
      </c>
      <c r="AD25" s="150">
        <f t="shared" si="24"/>
        <v>0.9185649896662315</v>
      </c>
      <c r="AE25" s="150">
        <f t="shared" si="25"/>
        <v>0.9336659158367115</v>
      </c>
      <c r="AF25" s="150">
        <f t="shared" si="26"/>
        <v>5562.896256081759</v>
      </c>
      <c r="AG25" s="150">
        <f t="shared" si="27"/>
        <v>-4983.5757079468285</v>
      </c>
      <c r="AH25" s="150">
        <f t="shared" si="28"/>
        <v>-3231.8627140143562</v>
      </c>
      <c r="AJ25" s="149">
        <f t="shared" si="29"/>
        <v>0.15</v>
      </c>
      <c r="AK25" s="150">
        <f t="shared" si="30"/>
        <v>-3.128689300804615E-05</v>
      </c>
      <c r="AL25" s="150">
        <f t="shared" si="31"/>
        <v>-0.0007240133681316616</v>
      </c>
      <c r="AM25" s="150">
        <f t="shared" si="32"/>
        <v>-8.40592977194588</v>
      </c>
      <c r="AN25" s="150">
        <f t="shared" si="33"/>
        <v>194.52252816857168</v>
      </c>
      <c r="AO25" s="150">
        <f t="shared" si="34"/>
        <v>112.92213533749472</v>
      </c>
      <c r="AQ25" s="149">
        <f t="shared" si="35"/>
        <v>0.15</v>
      </c>
      <c r="AR25" s="150">
        <f t="shared" si="36"/>
        <v>1.8363915856582682</v>
      </c>
      <c r="AS25" s="150">
        <f t="shared" si="37"/>
        <v>1.868459019529524</v>
      </c>
      <c r="AT25" s="150">
        <f t="shared" si="38"/>
        <v>11020.457912952144</v>
      </c>
      <c r="AU25" s="150">
        <f t="shared" si="39"/>
        <v>-10026.38755091937</v>
      </c>
      <c r="AV25" s="150">
        <f t="shared" si="40"/>
        <v>-5686.464665961271</v>
      </c>
      <c r="AX25" s="149">
        <f t="shared" si="41"/>
        <v>0.15</v>
      </c>
      <c r="AY25" s="150">
        <f t="shared" si="42"/>
        <v>-8.910065241883678E-05</v>
      </c>
      <c r="AZ25" s="150">
        <f t="shared" si="43"/>
        <v>-0.00021393798281719794</v>
      </c>
      <c r="BA25" s="150">
        <f t="shared" si="44"/>
        <v>-39.572468606379815</v>
      </c>
      <c r="BB25" s="150">
        <f t="shared" si="45"/>
        <v>95.01674655477584</v>
      </c>
      <c r="BC25" s="150">
        <f t="shared" si="46"/>
        <v>878.7703732188675</v>
      </c>
      <c r="BE25" s="149">
        <f t="shared" si="47"/>
        <v>0.15</v>
      </c>
      <c r="BF25" s="150">
        <f t="shared" si="48"/>
        <v>3.672725357557126</v>
      </c>
      <c r="BG25" s="150">
        <f t="shared" si="49"/>
        <v>3.737428114444363</v>
      </c>
      <c r="BH25" s="150">
        <f t="shared" si="50"/>
        <v>22009.74928706985</v>
      </c>
      <c r="BI25" s="150">
        <f t="shared" si="51"/>
        <v>-20152.28088345254</v>
      </c>
      <c r="BJ25" s="150">
        <f t="shared" si="52"/>
        <v>-10607.081094041168</v>
      </c>
    </row>
    <row r="26" spans="1:62" ht="12.75">
      <c r="A26" s="149">
        <v>0.16</v>
      </c>
      <c r="B26" s="149">
        <f t="shared" si="4"/>
        <v>0.4817536741017153</v>
      </c>
      <c r="C26" s="149">
        <f t="shared" si="0"/>
        <v>0.45883310471957717</v>
      </c>
      <c r="D26" s="150">
        <f t="shared" si="1"/>
        <v>2641.5101011973657</v>
      </c>
      <c r="E26" s="150">
        <f t="shared" si="2"/>
        <v>-2515.8340165032405</v>
      </c>
      <c r="F26" s="150">
        <f t="shared" si="3"/>
        <v>-724.184992230542</v>
      </c>
      <c r="H26" s="149">
        <f t="shared" si="5"/>
        <v>0.16</v>
      </c>
      <c r="I26" s="150">
        <f t="shared" si="6"/>
        <v>0.009980267284282716</v>
      </c>
      <c r="J26" s="150">
        <f t="shared" si="7"/>
        <v>0.0009863111743418857</v>
      </c>
      <c r="K26" s="150">
        <f t="shared" si="8"/>
        <v>492.5064495650241</v>
      </c>
      <c r="L26" s="150">
        <f t="shared" si="9"/>
        <v>-48.67250553564144</v>
      </c>
      <c r="M26" s="150">
        <f t="shared" si="10"/>
        <v>-1215.2109555479642</v>
      </c>
      <c r="O26" s="149">
        <f t="shared" si="11"/>
        <v>0.16</v>
      </c>
      <c r="P26" s="150">
        <f t="shared" si="12"/>
        <v>0.491733941385998</v>
      </c>
      <c r="Q26" s="150">
        <f t="shared" si="13"/>
        <v>0.45981941589391906</v>
      </c>
      <c r="R26" s="150">
        <f t="shared" si="14"/>
        <v>3134.0165507623897</v>
      </c>
      <c r="S26" s="150">
        <f t="shared" si="15"/>
        <v>-2564.506522038882</v>
      </c>
      <c r="T26" s="150">
        <f t="shared" si="16"/>
        <v>-1939.395947778506</v>
      </c>
      <c r="V26" s="149">
        <f t="shared" si="17"/>
        <v>0.16</v>
      </c>
      <c r="W26" s="150">
        <f t="shared" si="18"/>
        <v>0.0005877852522924732</v>
      </c>
      <c r="X26" s="150">
        <f t="shared" si="19"/>
        <v>-0.0021180015384646917</v>
      </c>
      <c r="Y26" s="150">
        <f t="shared" si="20"/>
        <v>80.57233212390572</v>
      </c>
      <c r="Z26" s="150">
        <f t="shared" si="21"/>
        <v>290.33107368812705</v>
      </c>
      <c r="AA26" s="150">
        <f t="shared" si="22"/>
        <v>-552.2340581500927</v>
      </c>
      <c r="AC26" s="149">
        <f t="shared" si="23"/>
        <v>0.16</v>
      </c>
      <c r="AD26" s="150">
        <f t="shared" si="24"/>
        <v>0.9740754007400059</v>
      </c>
      <c r="AE26" s="150">
        <f t="shared" si="25"/>
        <v>0.9165345190750316</v>
      </c>
      <c r="AF26" s="150">
        <f t="shared" si="26"/>
        <v>5856.098984083661</v>
      </c>
      <c r="AG26" s="150">
        <f t="shared" si="27"/>
        <v>-4790.009464853996</v>
      </c>
      <c r="AH26" s="150">
        <f t="shared" si="28"/>
        <v>-3215.8149981591405</v>
      </c>
      <c r="AJ26" s="149">
        <f t="shared" si="29"/>
        <v>0.16</v>
      </c>
      <c r="AK26" s="150">
        <f t="shared" si="30"/>
        <v>-7.362491053693567E-05</v>
      </c>
      <c r="AL26" s="150">
        <f t="shared" si="31"/>
        <v>-0.0006815617614276483</v>
      </c>
      <c r="AM26" s="150">
        <f t="shared" si="32"/>
        <v>-19.780993506773545</v>
      </c>
      <c r="AN26" s="150">
        <f t="shared" si="33"/>
        <v>183.1169461387923</v>
      </c>
      <c r="AO26" s="150">
        <f t="shared" si="34"/>
        <v>265.7305124457288</v>
      </c>
      <c r="AQ26" s="149">
        <f t="shared" si="35"/>
        <v>0.16</v>
      </c>
      <c r="AR26" s="150">
        <f t="shared" si="36"/>
        <v>1.9474893913171825</v>
      </c>
      <c r="AS26" s="150">
        <f t="shared" si="37"/>
        <v>1.8345054779271002</v>
      </c>
      <c r="AT26" s="150">
        <f t="shared" si="38"/>
        <v>11611.844642536642</v>
      </c>
      <c r="AU26" s="150">
        <f t="shared" si="39"/>
        <v>-9687.233057257326</v>
      </c>
      <c r="AV26" s="150">
        <f t="shared" si="40"/>
        <v>-5613.66542572246</v>
      </c>
      <c r="AX26" s="149">
        <f t="shared" si="41"/>
        <v>0.16</v>
      </c>
      <c r="AY26" s="150">
        <f t="shared" si="42"/>
        <v>-9.822872507286887E-05</v>
      </c>
      <c r="AZ26" s="150">
        <f t="shared" si="43"/>
        <v>-8.830136419837657E-05</v>
      </c>
      <c r="BA26" s="150">
        <f t="shared" si="44"/>
        <v>-43.626539578166245</v>
      </c>
      <c r="BB26" s="150">
        <f t="shared" si="45"/>
        <v>39.21747897215212</v>
      </c>
      <c r="BC26" s="150">
        <f t="shared" si="46"/>
        <v>968.7975458061795</v>
      </c>
      <c r="BE26" s="149">
        <f t="shared" si="47"/>
        <v>0.16</v>
      </c>
      <c r="BF26" s="150">
        <f t="shared" si="48"/>
        <v>3.8949541788198285</v>
      </c>
      <c r="BG26" s="150">
        <f t="shared" si="49"/>
        <v>3.6696042162514297</v>
      </c>
      <c r="BH26" s="150">
        <f t="shared" si="50"/>
        <v>23199.84373900189</v>
      </c>
      <c r="BI26" s="150">
        <f t="shared" si="51"/>
        <v>-19518.36558168129</v>
      </c>
      <c r="BJ26" s="150">
        <f t="shared" si="52"/>
        <v>-10524.26381808447</v>
      </c>
    </row>
    <row r="27" spans="1:62" ht="12.75">
      <c r="A27" s="149">
        <v>0.17</v>
      </c>
      <c r="B27" s="149">
        <f t="shared" si="4"/>
        <v>0.5090414157503713</v>
      </c>
      <c r="C27" s="149">
        <f t="shared" si="0"/>
        <v>0.4506834714452628</v>
      </c>
      <c r="D27" s="150">
        <f t="shared" si="1"/>
        <v>2791.131887348124</v>
      </c>
      <c r="E27" s="150">
        <f t="shared" si="2"/>
        <v>-2471.148651819108</v>
      </c>
      <c r="F27" s="150">
        <f t="shared" si="3"/>
        <v>-765.2046544275524</v>
      </c>
      <c r="H27" s="149">
        <f t="shared" si="5"/>
        <v>0.17</v>
      </c>
      <c r="I27" s="150">
        <f t="shared" si="6"/>
        <v>0.009995065603657316</v>
      </c>
      <c r="J27" s="150">
        <f t="shared" si="7"/>
        <v>-0.000493399049817637</v>
      </c>
      <c r="K27" s="150">
        <f t="shared" si="8"/>
        <v>493.2367173551656</v>
      </c>
      <c r="L27" s="150">
        <f t="shared" si="9"/>
        <v>24.34826716786729</v>
      </c>
      <c r="M27" s="150">
        <f t="shared" si="10"/>
        <v>-1217.0128190968526</v>
      </c>
      <c r="O27" s="149">
        <f t="shared" si="11"/>
        <v>0.17</v>
      </c>
      <c r="P27" s="150">
        <f t="shared" si="12"/>
        <v>0.5190364813540287</v>
      </c>
      <c r="Q27" s="150">
        <f t="shared" si="13"/>
        <v>0.4501900723954451</v>
      </c>
      <c r="R27" s="150">
        <f t="shared" si="14"/>
        <v>3284.3686047032897</v>
      </c>
      <c r="S27" s="150">
        <f t="shared" si="15"/>
        <v>-2446.800384651241</v>
      </c>
      <c r="T27" s="150">
        <f t="shared" si="16"/>
        <v>-1982.217473524405</v>
      </c>
      <c r="V27" s="149">
        <f t="shared" si="17"/>
        <v>0.17</v>
      </c>
      <c r="W27" s="150">
        <f t="shared" si="18"/>
        <v>0.0004539904997395465</v>
      </c>
      <c r="X27" s="150">
        <f t="shared" si="19"/>
        <v>-0.0023326496255756278</v>
      </c>
      <c r="Y27" s="150">
        <f t="shared" si="20"/>
        <v>62.232036587252566</v>
      </c>
      <c r="Z27" s="150">
        <f t="shared" si="21"/>
        <v>319.7545695941758</v>
      </c>
      <c r="AA27" s="150">
        <f t="shared" si="22"/>
        <v>-426.53165429882074</v>
      </c>
      <c r="AC27" s="149">
        <f t="shared" si="23"/>
        <v>0.17</v>
      </c>
      <c r="AD27" s="150">
        <f t="shared" si="24"/>
        <v>1.0285318876041396</v>
      </c>
      <c r="AE27" s="150">
        <f t="shared" si="25"/>
        <v>0.8985408942151322</v>
      </c>
      <c r="AF27" s="150">
        <f t="shared" si="26"/>
        <v>6137.732528638667</v>
      </c>
      <c r="AG27" s="150">
        <f t="shared" si="27"/>
        <v>-4598.1944668761735</v>
      </c>
      <c r="AH27" s="150">
        <f t="shared" si="28"/>
        <v>-3173.953782250778</v>
      </c>
      <c r="AJ27" s="149">
        <f t="shared" si="29"/>
        <v>0.17</v>
      </c>
      <c r="AK27" s="150">
        <f t="shared" si="30"/>
        <v>-0.00011241667557042621</v>
      </c>
      <c r="AL27" s="150">
        <f t="shared" si="31"/>
        <v>-0.0006062817264158177</v>
      </c>
      <c r="AM27" s="150">
        <f t="shared" si="32"/>
        <v>-30.203276490177746</v>
      </c>
      <c r="AN27" s="150">
        <f t="shared" si="33"/>
        <v>162.89126609519266</v>
      </c>
      <c r="AO27" s="150">
        <f t="shared" si="34"/>
        <v>405.73958717122423</v>
      </c>
      <c r="AQ27" s="149">
        <f t="shared" si="35"/>
        <v>0.17</v>
      </c>
      <c r="AR27" s="150">
        <f t="shared" si="36"/>
        <v>2.0564973680329692</v>
      </c>
      <c r="AS27" s="150">
        <f t="shared" si="37"/>
        <v>1.7988081563294243</v>
      </c>
      <c r="AT27" s="150">
        <f t="shared" si="38"/>
        <v>12183.029744199903</v>
      </c>
      <c r="AU27" s="150">
        <f t="shared" si="39"/>
        <v>-9353.25223725133</v>
      </c>
      <c r="AV27" s="150">
        <f t="shared" si="40"/>
        <v>-5515.636323031512</v>
      </c>
      <c r="AX27" s="149">
        <f t="shared" si="41"/>
        <v>0.17</v>
      </c>
      <c r="AY27" s="150">
        <f t="shared" si="42"/>
        <v>-9.955619646030799E-05</v>
      </c>
      <c r="AZ27" s="150">
        <f t="shared" si="43"/>
        <v>4.434749786447616E-05</v>
      </c>
      <c r="BA27" s="150">
        <f t="shared" si="44"/>
        <v>-44.21611236331676</v>
      </c>
      <c r="BB27" s="150">
        <f t="shared" si="45"/>
        <v>-19.696151704524066</v>
      </c>
      <c r="BC27" s="150">
        <f t="shared" si="46"/>
        <v>981.8899586551187</v>
      </c>
      <c r="BE27" s="149">
        <f t="shared" si="47"/>
        <v>0.17</v>
      </c>
      <c r="BF27" s="150">
        <f t="shared" si="48"/>
        <v>4.113007596545049</v>
      </c>
      <c r="BG27" s="150">
        <f t="shared" si="49"/>
        <v>3.598266941883129</v>
      </c>
      <c r="BH27" s="150">
        <f t="shared" si="50"/>
        <v>24352.046652526667</v>
      </c>
      <c r="BI27" s="150">
        <f t="shared" si="51"/>
        <v>-18889.091892302375</v>
      </c>
      <c r="BJ27" s="150">
        <f t="shared" si="52"/>
        <v>-10455.12227457913</v>
      </c>
    </row>
    <row r="28" spans="1:62" ht="12.75">
      <c r="A28" s="149">
        <v>0.18</v>
      </c>
      <c r="B28" s="149">
        <f t="shared" si="4"/>
        <v>0.5358267949789967</v>
      </c>
      <c r="C28" s="149">
        <f t="shared" si="0"/>
        <v>0.44208906799630676</v>
      </c>
      <c r="D28" s="150">
        <f t="shared" si="1"/>
        <v>2937.9991633035056</v>
      </c>
      <c r="E28" s="150">
        <f t="shared" si="2"/>
        <v>-2424.024561761023</v>
      </c>
      <c r="F28" s="150">
        <f t="shared" si="3"/>
        <v>-805.4691520149203</v>
      </c>
      <c r="H28" s="149">
        <f t="shared" si="5"/>
        <v>0.18</v>
      </c>
      <c r="I28" s="150">
        <f t="shared" si="6"/>
        <v>0.009921147013144779</v>
      </c>
      <c r="J28" s="150">
        <f t="shared" si="7"/>
        <v>-0.0019687298290813615</v>
      </c>
      <c r="K28" s="150">
        <f t="shared" si="8"/>
        <v>489.5889811239412</v>
      </c>
      <c r="L28" s="150">
        <f t="shared" si="9"/>
        <v>97.15292292828654</v>
      </c>
      <c r="M28" s="150">
        <f t="shared" si="10"/>
        <v>-1208.0123907064262</v>
      </c>
      <c r="O28" s="149">
        <f t="shared" si="11"/>
        <v>0.18</v>
      </c>
      <c r="P28" s="150">
        <f t="shared" si="12"/>
        <v>0.5457479419921414</v>
      </c>
      <c r="Q28" s="150">
        <f t="shared" si="13"/>
        <v>0.4401203381672254</v>
      </c>
      <c r="R28" s="150">
        <f t="shared" si="14"/>
        <v>3427.588144427447</v>
      </c>
      <c r="S28" s="150">
        <f t="shared" si="15"/>
        <v>-2326.8716388327366</v>
      </c>
      <c r="T28" s="150">
        <f t="shared" si="16"/>
        <v>-2013.4815427213466</v>
      </c>
      <c r="V28" s="149">
        <f t="shared" si="17"/>
        <v>0.18</v>
      </c>
      <c r="W28" s="150">
        <f t="shared" si="18"/>
        <v>0.0003090169943749475</v>
      </c>
      <c r="X28" s="150">
        <f t="shared" si="19"/>
        <v>-0.00248986013728463</v>
      </c>
      <c r="Y28" s="150">
        <f t="shared" si="20"/>
        <v>42.35938177353315</v>
      </c>
      <c r="Z28" s="150">
        <f t="shared" si="21"/>
        <v>341.3046467922407</v>
      </c>
      <c r="AA28" s="150">
        <f t="shared" si="22"/>
        <v>-290.32662554131053</v>
      </c>
      <c r="AC28" s="149">
        <f t="shared" si="23"/>
        <v>0.18</v>
      </c>
      <c r="AD28" s="150">
        <f t="shared" si="24"/>
        <v>1.081883753965513</v>
      </c>
      <c r="AE28" s="150">
        <f t="shared" si="25"/>
        <v>0.8797195460262476</v>
      </c>
      <c r="AF28" s="150">
        <f t="shared" si="26"/>
        <v>6407.946689504485</v>
      </c>
      <c r="AG28" s="150">
        <f t="shared" si="27"/>
        <v>-4409.591553801519</v>
      </c>
      <c r="AH28" s="150">
        <f t="shared" si="28"/>
        <v>-3109.2773202775775</v>
      </c>
      <c r="AJ28" s="149">
        <f t="shared" si="29"/>
        <v>0.18</v>
      </c>
      <c r="AK28" s="150">
        <f t="shared" si="30"/>
        <v>-0.00014579372548428231</v>
      </c>
      <c r="AL28" s="150">
        <f t="shared" si="31"/>
        <v>-0.0005017992371050685</v>
      </c>
      <c r="AM28" s="150">
        <f t="shared" si="32"/>
        <v>-39.17077407769636</v>
      </c>
      <c r="AN28" s="150">
        <f t="shared" si="33"/>
        <v>134.81968777265436</v>
      </c>
      <c r="AO28" s="150">
        <f t="shared" si="34"/>
        <v>526.2056157592815</v>
      </c>
      <c r="AQ28" s="149">
        <f t="shared" si="35"/>
        <v>0.18</v>
      </c>
      <c r="AR28" s="150">
        <f t="shared" si="36"/>
        <v>2.163312697211167</v>
      </c>
      <c r="AS28" s="150">
        <f t="shared" si="37"/>
        <v>1.7614271529526746</v>
      </c>
      <c r="AT28" s="150">
        <f t="shared" si="38"/>
        <v>12734.363223157741</v>
      </c>
      <c r="AU28" s="150">
        <f t="shared" si="39"/>
        <v>-9025.668066622624</v>
      </c>
      <c r="AV28" s="150">
        <f t="shared" si="40"/>
        <v>-5402.022399254563</v>
      </c>
      <c r="AX28" s="149">
        <f t="shared" si="41"/>
        <v>0.18</v>
      </c>
      <c r="AY28" s="150">
        <f t="shared" si="42"/>
        <v>-9.297764858882513E-05</v>
      </c>
      <c r="AZ28" s="150">
        <f t="shared" si="43"/>
        <v>0.0001734746085480321</v>
      </c>
      <c r="BA28" s="150">
        <f t="shared" si="44"/>
        <v>-41.29436743718437</v>
      </c>
      <c r="BB28" s="150">
        <f t="shared" si="45"/>
        <v>-77.045659200131</v>
      </c>
      <c r="BC28" s="150">
        <f t="shared" si="46"/>
        <v>917.0079088460309</v>
      </c>
      <c r="BE28" s="149">
        <f t="shared" si="47"/>
        <v>0.18</v>
      </c>
      <c r="BF28" s="150">
        <f t="shared" si="48"/>
        <v>4.326678210499229</v>
      </c>
      <c r="BG28" s="150">
        <f t="shared" si="49"/>
        <v>3.5235295797510027</v>
      </c>
      <c r="BH28" s="150">
        <f t="shared" si="50"/>
        <v>25466.60285295599</v>
      </c>
      <c r="BI28" s="150">
        <f t="shared" si="51"/>
        <v>-18263.201480218035</v>
      </c>
      <c r="BJ28" s="150">
        <f t="shared" si="52"/>
        <v>-10413.242505422377</v>
      </c>
    </row>
    <row r="29" spans="1:62" ht="12.75">
      <c r="A29" s="149">
        <v>0.19</v>
      </c>
      <c r="B29" s="149">
        <f t="shared" si="4"/>
        <v>0.5620833778521306</v>
      </c>
      <c r="C29" s="149">
        <f t="shared" si="0"/>
        <v>0.43305837601129843</v>
      </c>
      <c r="D29" s="150">
        <f t="shared" si="1"/>
        <v>3081.966988793645</v>
      </c>
      <c r="E29" s="150">
        <f t="shared" si="2"/>
        <v>-2374.5082521165114</v>
      </c>
      <c r="F29" s="150">
        <f t="shared" si="3"/>
        <v>-844.9387487947187</v>
      </c>
      <c r="H29" s="149">
        <f t="shared" si="5"/>
        <v>0.19</v>
      </c>
      <c r="I29" s="150">
        <f t="shared" si="6"/>
        <v>0.009759167619387474</v>
      </c>
      <c r="J29" s="150">
        <f t="shared" si="7"/>
        <v>-0.003426586023008212</v>
      </c>
      <c r="K29" s="150">
        <f t="shared" si="8"/>
        <v>481.5956184363769</v>
      </c>
      <c r="L29" s="150">
        <f t="shared" si="9"/>
        <v>169.09524246696566</v>
      </c>
      <c r="M29" s="150">
        <f t="shared" si="10"/>
        <v>-1188.2895588162542</v>
      </c>
      <c r="O29" s="149">
        <f t="shared" si="11"/>
        <v>0.19</v>
      </c>
      <c r="P29" s="150">
        <f t="shared" si="12"/>
        <v>0.571842545471518</v>
      </c>
      <c r="Q29" s="150">
        <f t="shared" si="13"/>
        <v>0.4296317899882902</v>
      </c>
      <c r="R29" s="150">
        <f t="shared" si="14"/>
        <v>3563.562607230022</v>
      </c>
      <c r="S29" s="150">
        <f t="shared" si="15"/>
        <v>-2205.4130096495455</v>
      </c>
      <c r="T29" s="150">
        <f t="shared" si="16"/>
        <v>-2033.228307610973</v>
      </c>
      <c r="V29" s="149">
        <f t="shared" si="17"/>
        <v>0.19</v>
      </c>
      <c r="W29" s="150">
        <f t="shared" si="18"/>
        <v>0.000156434465040231</v>
      </c>
      <c r="X29" s="150">
        <f t="shared" si="19"/>
        <v>-0.0025857620290416486</v>
      </c>
      <c r="Y29" s="150">
        <f t="shared" si="20"/>
        <v>21.44369839782115</v>
      </c>
      <c r="Z29" s="150">
        <f t="shared" si="21"/>
        <v>354.4506708611</v>
      </c>
      <c r="AA29" s="150">
        <f t="shared" si="22"/>
        <v>-146.97279172414477</v>
      </c>
      <c r="AC29" s="149">
        <f t="shared" si="23"/>
        <v>0.19</v>
      </c>
      <c r="AD29" s="150">
        <f t="shared" si="24"/>
        <v>1.134082357788689</v>
      </c>
      <c r="AE29" s="150">
        <f t="shared" si="25"/>
        <v>0.8601044039705471</v>
      </c>
      <c r="AF29" s="150">
        <f t="shared" si="26"/>
        <v>6666.973294421488</v>
      </c>
      <c r="AG29" s="150">
        <f t="shared" si="27"/>
        <v>-4225.470590904957</v>
      </c>
      <c r="AH29" s="150">
        <f t="shared" si="28"/>
        <v>-3025.1398481298365</v>
      </c>
      <c r="AJ29" s="149">
        <f t="shared" si="29"/>
        <v>0.19</v>
      </c>
      <c r="AK29" s="150">
        <f t="shared" si="30"/>
        <v>-0.00017214840540078868</v>
      </c>
      <c r="AL29" s="150">
        <f t="shared" si="31"/>
        <v>-0.00037314684682200703</v>
      </c>
      <c r="AM29" s="150">
        <f t="shared" si="32"/>
        <v>-46.25155351090156</v>
      </c>
      <c r="AN29" s="150">
        <f t="shared" si="33"/>
        <v>100.25432017817097</v>
      </c>
      <c r="AO29" s="150">
        <f t="shared" si="34"/>
        <v>621.3261741203412</v>
      </c>
      <c r="AQ29" s="149">
        <f t="shared" si="35"/>
        <v>0.19</v>
      </c>
      <c r="AR29" s="150">
        <f t="shared" si="36"/>
        <v>2.267836132706937</v>
      </c>
      <c r="AS29" s="150">
        <f t="shared" si="37"/>
        <v>1.722421423123314</v>
      </c>
      <c r="AT29" s="150">
        <f t="shared" si="38"/>
        <v>13266.251336934254</v>
      </c>
      <c r="AU29" s="150">
        <f t="shared" si="39"/>
        <v>-8705.137532492843</v>
      </c>
      <c r="AV29" s="150">
        <f t="shared" si="40"/>
        <v>-5281.980730415186</v>
      </c>
      <c r="AX29" s="149">
        <f t="shared" si="41"/>
        <v>0.19</v>
      </c>
      <c r="AY29" s="150">
        <f t="shared" si="42"/>
        <v>-7.901550123756907E-05</v>
      </c>
      <c r="AZ29" s="150">
        <f t="shared" si="43"/>
        <v>0.00028882564456343327</v>
      </c>
      <c r="BA29" s="150">
        <f t="shared" si="44"/>
        <v>-35.0933282445867</v>
      </c>
      <c r="BB29" s="150">
        <f t="shared" si="45"/>
        <v>-128.2767683728829</v>
      </c>
      <c r="BC29" s="150">
        <f t="shared" si="46"/>
        <v>779.3038505062043</v>
      </c>
      <c r="BE29" s="149">
        <f t="shared" si="47"/>
        <v>0.19</v>
      </c>
      <c r="BF29" s="150">
        <f t="shared" si="48"/>
        <v>4.535765398318037</v>
      </c>
      <c r="BG29" s="150">
        <f t="shared" si="49"/>
        <v>3.445504818738013</v>
      </c>
      <c r="BH29" s="150">
        <f t="shared" si="50"/>
        <v>26543.660899134822</v>
      </c>
      <c r="BI29" s="150">
        <f t="shared" si="51"/>
        <v>-17638.806153536738</v>
      </c>
      <c r="BJ29" s="150">
        <f t="shared" si="52"/>
        <v>-10405.983784444508</v>
      </c>
    </row>
    <row r="30" spans="1:62" ht="12.75">
      <c r="A30" s="149">
        <v>0.2</v>
      </c>
      <c r="B30" s="149">
        <f t="shared" si="4"/>
        <v>0.5877852522924731</v>
      </c>
      <c r="C30" s="149">
        <f t="shared" si="0"/>
        <v>0.42360030769293827</v>
      </c>
      <c r="D30" s="150">
        <f t="shared" si="1"/>
        <v>3222.8932849562284</v>
      </c>
      <c r="E30" s="150">
        <f t="shared" si="2"/>
        <v>-2322.648589505017</v>
      </c>
      <c r="F30" s="150">
        <f t="shared" si="3"/>
        <v>-883.574493040148</v>
      </c>
      <c r="H30" s="149">
        <f t="shared" si="5"/>
        <v>0.2</v>
      </c>
      <c r="I30" s="150">
        <f t="shared" si="6"/>
        <v>0.009510565162951536</v>
      </c>
      <c r="J30" s="150">
        <f t="shared" si="7"/>
        <v>-0.004854027596813666</v>
      </c>
      <c r="K30" s="150">
        <f t="shared" si="8"/>
        <v>469.32757894556806</v>
      </c>
      <c r="L30" s="150">
        <f t="shared" si="9"/>
        <v>239.53666066260675</v>
      </c>
      <c r="M30" s="150">
        <f t="shared" si="10"/>
        <v>-1158.019384678448</v>
      </c>
      <c r="O30" s="149">
        <f t="shared" si="11"/>
        <v>0.2</v>
      </c>
      <c r="P30" s="150">
        <f t="shared" si="12"/>
        <v>0.5972958174554247</v>
      </c>
      <c r="Q30" s="150">
        <f t="shared" si="13"/>
        <v>0.4187462800961246</v>
      </c>
      <c r="R30" s="150">
        <f t="shared" si="14"/>
        <v>3692.2208639017963</v>
      </c>
      <c r="S30" s="150">
        <f t="shared" si="15"/>
        <v>-2083.11192884241</v>
      </c>
      <c r="T30" s="150">
        <f t="shared" si="16"/>
        <v>-2041.593877718596</v>
      </c>
      <c r="V30" s="149">
        <f t="shared" si="17"/>
        <v>0.2</v>
      </c>
      <c r="W30" s="150">
        <f t="shared" si="18"/>
        <v>1.2251484549086201E-19</v>
      </c>
      <c r="X30" s="150">
        <f t="shared" si="19"/>
        <v>-0.0026179938779914945</v>
      </c>
      <c r="Y30" s="150">
        <f t="shared" si="20"/>
        <v>1.6794070253547143E-14</v>
      </c>
      <c r="Z30" s="150">
        <f t="shared" si="21"/>
        <v>358.86894305902564</v>
      </c>
      <c r="AA30" s="150">
        <f t="shared" si="22"/>
        <v>-1.1510474283792553E-13</v>
      </c>
      <c r="AC30" s="149">
        <f t="shared" si="23"/>
        <v>0.2</v>
      </c>
      <c r="AD30" s="150">
        <f t="shared" si="24"/>
        <v>1.185081069747898</v>
      </c>
      <c r="AE30" s="150">
        <f t="shared" si="25"/>
        <v>0.8397285939110714</v>
      </c>
      <c r="AF30" s="150">
        <f t="shared" si="26"/>
        <v>6915.114148858025</v>
      </c>
      <c r="AG30" s="150">
        <f t="shared" si="27"/>
        <v>-4046.8915752884013</v>
      </c>
      <c r="AH30" s="150">
        <f t="shared" si="28"/>
        <v>-2925.168370758744</v>
      </c>
      <c r="AJ30" s="149">
        <f t="shared" si="29"/>
        <v>0.2</v>
      </c>
      <c r="AK30" s="150">
        <f t="shared" si="30"/>
        <v>-0.0001902113032590307</v>
      </c>
      <c r="AL30" s="150">
        <f t="shared" si="31"/>
        <v>-0.00022652128785130454</v>
      </c>
      <c r="AM30" s="150">
        <f t="shared" si="32"/>
        <v>-51.104558596295185</v>
      </c>
      <c r="AN30" s="150">
        <f t="shared" si="33"/>
        <v>60.86005526464753</v>
      </c>
      <c r="AO30" s="150">
        <f t="shared" si="34"/>
        <v>686.5196401513464</v>
      </c>
      <c r="AQ30" s="149">
        <f t="shared" si="35"/>
        <v>0.2</v>
      </c>
      <c r="AR30" s="150">
        <f t="shared" si="36"/>
        <v>2.3699719281925367</v>
      </c>
      <c r="AS30" s="150">
        <f t="shared" si="37"/>
        <v>1.6818486604122829</v>
      </c>
      <c r="AT30" s="150">
        <f t="shared" si="38"/>
        <v>13779.123739119756</v>
      </c>
      <c r="AU30" s="150">
        <f t="shared" si="39"/>
        <v>-8391.79203837118</v>
      </c>
      <c r="AV30" s="150">
        <f t="shared" si="40"/>
        <v>-5163.817101366141</v>
      </c>
      <c r="AX30" s="149">
        <f t="shared" si="41"/>
        <v>0.2</v>
      </c>
      <c r="AY30" s="150">
        <f t="shared" si="42"/>
        <v>-5.877852522924734E-05</v>
      </c>
      <c r="AZ30" s="150">
        <f t="shared" si="43"/>
        <v>0.00038124027692364447</v>
      </c>
      <c r="BA30" s="150">
        <f t="shared" si="44"/>
        <v>-26.105435608145463</v>
      </c>
      <c r="BB30" s="150">
        <f t="shared" si="45"/>
        <v>-169.32108217491572</v>
      </c>
      <c r="BC30" s="150">
        <f t="shared" si="46"/>
        <v>579.7132248836415</v>
      </c>
      <c r="BE30" s="149">
        <f t="shared" si="47"/>
        <v>0.2</v>
      </c>
      <c r="BF30" s="150">
        <f t="shared" si="48"/>
        <v>4.740075289163103</v>
      </c>
      <c r="BG30" s="150">
        <f t="shared" si="49"/>
        <v>3.3643050823893406</v>
      </c>
      <c r="BH30" s="150">
        <f t="shared" si="50"/>
        <v>27583.246601227664</v>
      </c>
      <c r="BI30" s="150">
        <f t="shared" si="51"/>
        <v>-17013.765214181927</v>
      </c>
      <c r="BJ30" s="150">
        <f t="shared" si="52"/>
        <v>-10434.440617999986</v>
      </c>
    </row>
    <row r="31" spans="1:62" ht="12.75">
      <c r="A31" s="149">
        <v>0.21</v>
      </c>
      <c r="B31" s="149">
        <f t="shared" si="4"/>
        <v>0.6129070536529764</v>
      </c>
      <c r="C31" s="149">
        <f t="shared" si="0"/>
        <v>0.41372419701277013</v>
      </c>
      <c r="D31" s="150">
        <f t="shared" si="1"/>
        <v>3360.6389745511815</v>
      </c>
      <c r="E31" s="150">
        <f t="shared" si="2"/>
        <v>-2268.4967531524426</v>
      </c>
      <c r="F31" s="150">
        <f t="shared" si="3"/>
        <v>-921.3382559361879</v>
      </c>
      <c r="H31" s="149">
        <f t="shared" si="5"/>
        <v>0.21</v>
      </c>
      <c r="I31" s="150">
        <f t="shared" si="6"/>
        <v>0.009177546256839813</v>
      </c>
      <c r="J31" s="150">
        <f t="shared" si="7"/>
        <v>-0.006238384478034545</v>
      </c>
      <c r="K31" s="150">
        <f t="shared" si="8"/>
        <v>452.8937546385369</v>
      </c>
      <c r="L31" s="150">
        <f t="shared" si="9"/>
        <v>307.85193450048644</v>
      </c>
      <c r="M31" s="150">
        <f t="shared" si="10"/>
        <v>-1117.470548501597</v>
      </c>
      <c r="O31" s="149">
        <f t="shared" si="11"/>
        <v>0.21</v>
      </c>
      <c r="P31" s="150">
        <f t="shared" si="12"/>
        <v>0.6220845999098162</v>
      </c>
      <c r="Q31" s="150">
        <f t="shared" si="13"/>
        <v>0.4074858125347356</v>
      </c>
      <c r="R31" s="150">
        <f t="shared" si="14"/>
        <v>3813.5327291897183</v>
      </c>
      <c r="S31" s="150">
        <f t="shared" si="15"/>
        <v>-1960.644818651956</v>
      </c>
      <c r="T31" s="150">
        <f t="shared" si="16"/>
        <v>-2038.808804437785</v>
      </c>
      <c r="V31" s="149">
        <f t="shared" si="17"/>
        <v>0.21</v>
      </c>
      <c r="W31" s="150">
        <f t="shared" si="18"/>
        <v>-0.0001564344650402303</v>
      </c>
      <c r="X31" s="150">
        <f t="shared" si="19"/>
        <v>-0.0025857620290416486</v>
      </c>
      <c r="Y31" s="150">
        <f t="shared" si="20"/>
        <v>-21.44369839782106</v>
      </c>
      <c r="Z31" s="150">
        <f t="shared" si="21"/>
        <v>354.4506708611</v>
      </c>
      <c r="AA31" s="150">
        <f t="shared" si="22"/>
        <v>146.97279172414414</v>
      </c>
      <c r="AC31" s="149">
        <f t="shared" si="23"/>
        <v>0.21</v>
      </c>
      <c r="AD31" s="150">
        <f t="shared" si="24"/>
        <v>1.2348352190977525</v>
      </c>
      <c r="AE31" s="150">
        <f t="shared" si="25"/>
        <v>0.8186242475184641</v>
      </c>
      <c r="AF31" s="150">
        <f t="shared" si="26"/>
        <v>7152.728005343079</v>
      </c>
      <c r="AG31" s="150">
        <f t="shared" si="27"/>
        <v>-3874.6909009432993</v>
      </c>
      <c r="AH31" s="150">
        <f t="shared" si="28"/>
        <v>-2813.174268649829</v>
      </c>
      <c r="AJ31" s="149">
        <f t="shared" si="29"/>
        <v>0.21</v>
      </c>
      <c r="AK31" s="150">
        <f t="shared" si="30"/>
        <v>-0.000199112392920616</v>
      </c>
      <c r="AL31" s="150">
        <f t="shared" si="31"/>
        <v>-6.898499667807364E-05</v>
      </c>
      <c r="AM31" s="150">
        <f t="shared" si="32"/>
        <v>-53.49603718030918</v>
      </c>
      <c r="AN31" s="150">
        <f t="shared" si="33"/>
        <v>18.53437595240526</v>
      </c>
      <c r="AO31" s="150">
        <f t="shared" si="34"/>
        <v>718.6458743273707</v>
      </c>
      <c r="AQ31" s="149">
        <f t="shared" si="35"/>
        <v>0.21</v>
      </c>
      <c r="AR31" s="150">
        <f t="shared" si="36"/>
        <v>2.4696277602676244</v>
      </c>
      <c r="AS31" s="150">
        <f t="shared" si="37"/>
        <v>1.6397652720692917</v>
      </c>
      <c r="AT31" s="150">
        <f t="shared" si="38"/>
        <v>14273.403671903669</v>
      </c>
      <c r="AU31" s="150">
        <f t="shared" si="39"/>
        <v>-8085.2980967952935</v>
      </c>
      <c r="AV31" s="150">
        <f t="shared" si="40"/>
        <v>-5054.675454696431</v>
      </c>
      <c r="AX31" s="149">
        <f t="shared" si="41"/>
        <v>0.21</v>
      </c>
      <c r="AY31" s="150">
        <f t="shared" si="42"/>
        <v>-3.3873792024529226E-05</v>
      </c>
      <c r="AZ31" s="150">
        <f t="shared" si="43"/>
        <v>0.00044337961674757644</v>
      </c>
      <c r="BA31" s="150">
        <f t="shared" si="44"/>
        <v>-15.044441708109566</v>
      </c>
      <c r="BB31" s="150">
        <f t="shared" si="45"/>
        <v>-196.9191637562337</v>
      </c>
      <c r="BC31" s="150">
        <f t="shared" si="46"/>
        <v>334.0860482121536</v>
      </c>
      <c r="BE31" s="149">
        <f t="shared" si="47"/>
        <v>0.21</v>
      </c>
      <c r="BF31" s="150">
        <f t="shared" si="48"/>
        <v>4.939420759136145</v>
      </c>
      <c r="BG31" s="150">
        <f t="shared" si="49"/>
        <v>3.280042908752009</v>
      </c>
      <c r="BH31" s="150">
        <f t="shared" si="50"/>
        <v>28585.258939279538</v>
      </c>
      <c r="BI31" s="150">
        <f t="shared" si="51"/>
        <v>-16386.049733299224</v>
      </c>
      <c r="BJ31" s="150">
        <f t="shared" si="52"/>
        <v>-10493.91073550808</v>
      </c>
    </row>
    <row r="32" spans="1:62" ht="12.75">
      <c r="A32" s="149">
        <v>0.22</v>
      </c>
      <c r="B32" s="149">
        <f t="shared" si="4"/>
        <v>0.6374239897486896</v>
      </c>
      <c r="C32" s="149">
        <f t="shared" si="0"/>
        <v>0.403439790499678</v>
      </c>
      <c r="D32" s="150">
        <f t="shared" si="1"/>
        <v>3495.0681192131137</v>
      </c>
      <c r="E32" s="150">
        <f t="shared" si="2"/>
        <v>-2212.106184383439</v>
      </c>
      <c r="F32" s="150">
        <f t="shared" si="3"/>
        <v>-958.1927692081348</v>
      </c>
      <c r="H32" s="149">
        <f t="shared" si="5"/>
        <v>0.22</v>
      </c>
      <c r="I32" s="150">
        <f t="shared" si="6"/>
        <v>0.008763066800438637</v>
      </c>
      <c r="J32" s="150">
        <f t="shared" si="7"/>
        <v>-0.007567369016989197</v>
      </c>
      <c r="K32" s="150">
        <f t="shared" si="8"/>
        <v>432.44001330324613</v>
      </c>
      <c r="L32" s="150">
        <f t="shared" si="9"/>
        <v>373.43469277371923</v>
      </c>
      <c r="M32" s="150">
        <f t="shared" si="10"/>
        <v>-1067.0029646262146</v>
      </c>
      <c r="O32" s="149">
        <f t="shared" si="11"/>
        <v>0.22</v>
      </c>
      <c r="P32" s="150">
        <f t="shared" si="12"/>
        <v>0.6461870565491282</v>
      </c>
      <c r="Q32" s="150">
        <f t="shared" si="13"/>
        <v>0.3958724214826888</v>
      </c>
      <c r="R32" s="150">
        <f t="shared" si="14"/>
        <v>3927.50813251636</v>
      </c>
      <c r="S32" s="150">
        <f t="shared" si="15"/>
        <v>-1838.6714916097199</v>
      </c>
      <c r="T32" s="150">
        <f t="shared" si="16"/>
        <v>-2025.1957338343495</v>
      </c>
      <c r="V32" s="149">
        <f t="shared" si="17"/>
        <v>0.22</v>
      </c>
      <c r="W32" s="150">
        <f t="shared" si="18"/>
        <v>-0.0003090169943749473</v>
      </c>
      <c r="X32" s="150">
        <f t="shared" si="19"/>
        <v>-0.0024898601372846303</v>
      </c>
      <c r="Y32" s="150">
        <f t="shared" si="20"/>
        <v>-42.35938177353312</v>
      </c>
      <c r="Z32" s="150">
        <f t="shared" si="21"/>
        <v>341.3046467922408</v>
      </c>
      <c r="AA32" s="150">
        <f t="shared" si="22"/>
        <v>290.3266255413103</v>
      </c>
      <c r="AC32" s="149">
        <f t="shared" si="23"/>
        <v>0.22</v>
      </c>
      <c r="AD32" s="150">
        <f t="shared" si="24"/>
        <v>1.283302029303443</v>
      </c>
      <c r="AE32" s="150">
        <f t="shared" si="25"/>
        <v>0.7968223518450822</v>
      </c>
      <c r="AF32" s="150">
        <f t="shared" si="26"/>
        <v>7380.216869955941</v>
      </c>
      <c r="AG32" s="150">
        <f t="shared" si="27"/>
        <v>-3709.473029200918</v>
      </c>
      <c r="AH32" s="150">
        <f t="shared" si="28"/>
        <v>-2693.061877501174</v>
      </c>
      <c r="AJ32" s="149">
        <f t="shared" si="29"/>
        <v>0.22</v>
      </c>
      <c r="AK32" s="150">
        <f t="shared" si="30"/>
        <v>-0.00019842294026289558</v>
      </c>
      <c r="AL32" s="150">
        <f t="shared" si="31"/>
        <v>9.187405869046344E-05</v>
      </c>
      <c r="AM32" s="150">
        <f t="shared" si="32"/>
        <v>-53.31080016682917</v>
      </c>
      <c r="AN32" s="150">
        <f t="shared" si="33"/>
        <v>-24.684038936594252</v>
      </c>
      <c r="AO32" s="150">
        <f t="shared" si="34"/>
        <v>716.1574691570689</v>
      </c>
      <c r="AQ32" s="149">
        <f t="shared" si="35"/>
        <v>0.22</v>
      </c>
      <c r="AR32" s="150">
        <f t="shared" si="36"/>
        <v>2.566714652660998</v>
      </c>
      <c r="AS32" s="150">
        <f t="shared" si="37"/>
        <v>1.5962264378861393</v>
      </c>
      <c r="AT32" s="150">
        <f t="shared" si="38"/>
        <v>14749.482321518584</v>
      </c>
      <c r="AU32" s="150">
        <f t="shared" si="39"/>
        <v>-7784.934744130672</v>
      </c>
      <c r="AV32" s="150">
        <f t="shared" si="40"/>
        <v>-4960.292911386589</v>
      </c>
      <c r="AX32" s="149">
        <f t="shared" si="41"/>
        <v>0.22</v>
      </c>
      <c r="AY32" s="150">
        <f t="shared" si="42"/>
        <v>-6.279051952931415E-06</v>
      </c>
      <c r="AZ32" s="150">
        <f t="shared" si="43"/>
        <v>0.00047030901571747704</v>
      </c>
      <c r="BA32" s="150">
        <f t="shared" si="44"/>
        <v>-2.788729145519428</v>
      </c>
      <c r="BB32" s="150">
        <f t="shared" si="45"/>
        <v>-208.8793769128747</v>
      </c>
      <c r="BC32" s="150">
        <f t="shared" si="46"/>
        <v>61.928220258145615</v>
      </c>
      <c r="BE32" s="149">
        <f t="shared" si="47"/>
        <v>0.22</v>
      </c>
      <c r="BF32" s="150">
        <f t="shared" si="48"/>
        <v>5.133621449210305</v>
      </c>
      <c r="BG32" s="150">
        <f t="shared" si="49"/>
        <v>3.192831310729306</v>
      </c>
      <c r="BH32" s="150">
        <f t="shared" si="50"/>
        <v>29549.48671405848</v>
      </c>
      <c r="BI32" s="150">
        <f t="shared" si="51"/>
        <v>-15754.064826237623</v>
      </c>
      <c r="BJ32" s="150">
        <f t="shared" si="52"/>
        <v>-10574.815071672103</v>
      </c>
    </row>
    <row r="33" spans="1:62" ht="12.75">
      <c r="A33" s="149">
        <v>0.23</v>
      </c>
      <c r="B33" s="149">
        <f t="shared" si="4"/>
        <v>0.6613118653236518</v>
      </c>
      <c r="C33" s="149">
        <f t="shared" si="0"/>
        <v>0.39275723762123893</v>
      </c>
      <c r="D33" s="150">
        <f t="shared" si="1"/>
        <v>3626.048053606071</v>
      </c>
      <c r="E33" s="150">
        <f t="shared" si="2"/>
        <v>-2153.532533881266</v>
      </c>
      <c r="F33" s="150">
        <f t="shared" si="3"/>
        <v>-994.1016619008882</v>
      </c>
      <c r="H33" s="149">
        <f t="shared" si="5"/>
        <v>0.23</v>
      </c>
      <c r="I33" s="150">
        <f t="shared" si="6"/>
        <v>0.008270805742745618</v>
      </c>
      <c r="J33" s="150">
        <f t="shared" si="7"/>
        <v>-0.008829185052825948</v>
      </c>
      <c r="K33" s="150">
        <f t="shared" si="8"/>
        <v>408.1479037957864</v>
      </c>
      <c r="L33" s="150">
        <f t="shared" si="9"/>
        <v>435.70281827701683</v>
      </c>
      <c r="M33" s="150">
        <f t="shared" si="10"/>
        <v>-1007.0645868995724</v>
      </c>
      <c r="O33" s="149">
        <f t="shared" si="11"/>
        <v>0.23</v>
      </c>
      <c r="P33" s="150">
        <f t="shared" si="12"/>
        <v>0.6695826710663975</v>
      </c>
      <c r="Q33" s="150">
        <f t="shared" si="13"/>
        <v>0.383928052568413</v>
      </c>
      <c r="R33" s="150">
        <f t="shared" si="14"/>
        <v>4034.1959574018574</v>
      </c>
      <c r="S33" s="150">
        <f t="shared" si="15"/>
        <v>-1717.829715604249</v>
      </c>
      <c r="T33" s="150">
        <f t="shared" si="16"/>
        <v>-2001.1662488004606</v>
      </c>
      <c r="V33" s="149">
        <f t="shared" si="17"/>
        <v>0.23</v>
      </c>
      <c r="W33" s="150">
        <f t="shared" si="18"/>
        <v>-0.0004539904997395467</v>
      </c>
      <c r="X33" s="150">
        <f t="shared" si="19"/>
        <v>-0.0023326496255756278</v>
      </c>
      <c r="Y33" s="150">
        <f t="shared" si="20"/>
        <v>-62.232036587252594</v>
      </c>
      <c r="Z33" s="150">
        <f t="shared" si="21"/>
        <v>319.75456959417573</v>
      </c>
      <c r="AA33" s="150">
        <f t="shared" si="22"/>
        <v>426.53165429882097</v>
      </c>
      <c r="AC33" s="149">
        <f t="shared" si="23"/>
        <v>0.23</v>
      </c>
      <c r="AD33" s="150">
        <f t="shared" si="24"/>
        <v>1.3304405458903097</v>
      </c>
      <c r="AE33" s="150">
        <f t="shared" si="25"/>
        <v>0.7743526405640763</v>
      </c>
      <c r="AF33" s="150">
        <f t="shared" si="26"/>
        <v>7598.011974420675</v>
      </c>
      <c r="AG33" s="150">
        <f t="shared" si="27"/>
        <v>-3551.607679891339</v>
      </c>
      <c r="AH33" s="150">
        <f t="shared" si="28"/>
        <v>-2568.736256402528</v>
      </c>
      <c r="AJ33" s="149">
        <f t="shared" si="29"/>
        <v>0.23</v>
      </c>
      <c r="AK33" s="150">
        <f t="shared" si="30"/>
        <v>-0.00018817615379084513</v>
      </c>
      <c r="AL33" s="150">
        <f t="shared" si="31"/>
        <v>0.00024830786440480806</v>
      </c>
      <c r="AM33" s="150">
        <f t="shared" si="32"/>
        <v>-50.55776977004192</v>
      </c>
      <c r="AN33" s="150">
        <f t="shared" si="33"/>
        <v>-66.71351065354713</v>
      </c>
      <c r="AO33" s="150">
        <f t="shared" si="34"/>
        <v>679.1742823486595</v>
      </c>
      <c r="AQ33" s="149">
        <f t="shared" si="35"/>
        <v>0.23</v>
      </c>
      <c r="AR33" s="150">
        <f t="shared" si="36"/>
        <v>2.661146906126568</v>
      </c>
      <c r="AS33" s="150">
        <f t="shared" si="37"/>
        <v>1.5512862386181332</v>
      </c>
      <c r="AT33" s="150">
        <f t="shared" si="38"/>
        <v>15207.69821565856</v>
      </c>
      <c r="AU33" s="150">
        <f t="shared" si="39"/>
        <v>-7489.683440030401</v>
      </c>
      <c r="AV33" s="150">
        <f t="shared" si="40"/>
        <v>-4884.829884755217</v>
      </c>
      <c r="AX33" s="149">
        <f t="shared" si="41"/>
        <v>0.23</v>
      </c>
      <c r="AY33" s="150">
        <f t="shared" si="42"/>
        <v>2.1814324139654284E-05</v>
      </c>
      <c r="AZ33" s="150">
        <f t="shared" si="43"/>
        <v>0.00045988993947328617</v>
      </c>
      <c r="BA33" s="150">
        <f t="shared" si="44"/>
        <v>9.688443729098479</v>
      </c>
      <c r="BB33" s="150">
        <f t="shared" si="45"/>
        <v>-204.25192967890186</v>
      </c>
      <c r="BC33" s="150">
        <f t="shared" si="46"/>
        <v>-215.1474904539381</v>
      </c>
      <c r="BE33" s="149">
        <f t="shared" si="47"/>
        <v>0.23</v>
      </c>
      <c r="BF33" s="150">
        <f t="shared" si="48"/>
        <v>5.322503802731067</v>
      </c>
      <c r="BG33" s="150">
        <f t="shared" si="49"/>
        <v>3.102784059311335</v>
      </c>
      <c r="BH33" s="150">
        <f t="shared" si="50"/>
        <v>30475.64264481626</v>
      </c>
      <c r="BI33" s="150">
        <f t="shared" si="51"/>
        <v>-15116.905299086155</v>
      </c>
      <c r="BJ33" s="150">
        <f t="shared" si="52"/>
        <v>-10663.98154231303</v>
      </c>
    </row>
    <row r="34" spans="1:62" ht="12.75">
      <c r="A34" s="149">
        <v>0.24</v>
      </c>
      <c r="B34" s="149">
        <f t="shared" si="4"/>
        <v>0.6845471059286886</v>
      </c>
      <c r="C34" s="149">
        <f t="shared" si="0"/>
        <v>0.3816870807674236</v>
      </c>
      <c r="D34" s="150">
        <f t="shared" si="1"/>
        <v>3753.4495163482047</v>
      </c>
      <c r="E34" s="150">
        <f t="shared" si="2"/>
        <v>-2092.833606767285</v>
      </c>
      <c r="F34" s="150">
        <f t="shared" si="3"/>
        <v>-1029.0294962726935</v>
      </c>
      <c r="H34" s="149">
        <f t="shared" si="5"/>
        <v>0.24</v>
      </c>
      <c r="I34" s="150">
        <f t="shared" si="6"/>
        <v>0.007705132427757895</v>
      </c>
      <c r="J34" s="150">
        <f t="shared" si="7"/>
        <v>-0.010012632617081893</v>
      </c>
      <c r="K34" s="150">
        <f t="shared" si="8"/>
        <v>380.23304459987827</v>
      </c>
      <c r="L34" s="150">
        <f t="shared" si="9"/>
        <v>494.1036147202115</v>
      </c>
      <c r="M34" s="150">
        <f t="shared" si="10"/>
        <v>-938.1874326056412</v>
      </c>
      <c r="O34" s="149">
        <f t="shared" si="11"/>
        <v>0.24</v>
      </c>
      <c r="P34" s="150">
        <f t="shared" si="12"/>
        <v>0.6922522383564466</v>
      </c>
      <c r="Q34" s="150">
        <f t="shared" si="13"/>
        <v>0.3716744481503417</v>
      </c>
      <c r="R34" s="150">
        <f t="shared" si="14"/>
        <v>4133.682560948083</v>
      </c>
      <c r="S34" s="150">
        <f t="shared" si="15"/>
        <v>-1598.7299920470734</v>
      </c>
      <c r="T34" s="150">
        <f t="shared" si="16"/>
        <v>-1967.2169288783348</v>
      </c>
      <c r="V34" s="149">
        <f t="shared" si="17"/>
        <v>0.24</v>
      </c>
      <c r="W34" s="150">
        <f t="shared" si="18"/>
        <v>-0.000587785252292473</v>
      </c>
      <c r="X34" s="150">
        <f t="shared" si="19"/>
        <v>-0.002118001538464692</v>
      </c>
      <c r="Y34" s="150">
        <f t="shared" si="20"/>
        <v>-80.5723321239057</v>
      </c>
      <c r="Z34" s="150">
        <f t="shared" si="21"/>
        <v>290.3310736881271</v>
      </c>
      <c r="AA34" s="150">
        <f t="shared" si="22"/>
        <v>552.2340581500926</v>
      </c>
      <c r="AC34" s="149">
        <f t="shared" si="23"/>
        <v>0.24</v>
      </c>
      <c r="AD34" s="150">
        <f t="shared" si="24"/>
        <v>1.3762115590328428</v>
      </c>
      <c r="AE34" s="150">
        <f t="shared" si="25"/>
        <v>0.7512435273793007</v>
      </c>
      <c r="AF34" s="150">
        <f t="shared" si="26"/>
        <v>7806.5597451723825</v>
      </c>
      <c r="AG34" s="150">
        <f t="shared" si="27"/>
        <v>-3401.2325251262314</v>
      </c>
      <c r="AH34" s="150">
        <f t="shared" si="28"/>
        <v>-2444.0123670009357</v>
      </c>
      <c r="AJ34" s="149">
        <f t="shared" si="29"/>
        <v>0.24</v>
      </c>
      <c r="AK34" s="150">
        <f t="shared" si="30"/>
        <v>-0.0001688655851004031</v>
      </c>
      <c r="AL34" s="150">
        <f t="shared" si="31"/>
        <v>0.0003927815552972682</v>
      </c>
      <c r="AM34" s="150">
        <f t="shared" si="32"/>
        <v>-45.369549762818856</v>
      </c>
      <c r="AN34" s="150">
        <f t="shared" si="33"/>
        <v>-105.52962765255747</v>
      </c>
      <c r="AO34" s="150">
        <f t="shared" si="34"/>
        <v>609.4776636864839</v>
      </c>
      <c r="AQ34" s="149">
        <f t="shared" si="35"/>
        <v>0.24</v>
      </c>
      <c r="AR34" s="150">
        <f t="shared" si="36"/>
        <v>2.7528420377328775</v>
      </c>
      <c r="AS34" s="150">
        <f t="shared" si="37"/>
        <v>1.5049978378523632</v>
      </c>
      <c r="AT34" s="150">
        <f t="shared" si="38"/>
        <v>15648.322272705851</v>
      </c>
      <c r="AU34" s="150">
        <f t="shared" si="39"/>
        <v>-7198.325751593148</v>
      </c>
      <c r="AV34" s="150">
        <f t="shared" si="40"/>
        <v>-4830.781128465481</v>
      </c>
      <c r="AX34" s="149">
        <f t="shared" si="41"/>
        <v>0.24</v>
      </c>
      <c r="AY34" s="150">
        <f t="shared" si="42"/>
        <v>4.817536741017149E-05</v>
      </c>
      <c r="AZ34" s="150">
        <f t="shared" si="43"/>
        <v>0.0004129497942476196</v>
      </c>
      <c r="BA34" s="150">
        <f t="shared" si="44"/>
        <v>21.39623181969864</v>
      </c>
      <c r="BB34" s="150">
        <f t="shared" si="45"/>
        <v>-183.4042998030863</v>
      </c>
      <c r="BC34" s="150">
        <f t="shared" si="46"/>
        <v>-475.13777340245827</v>
      </c>
      <c r="BE34" s="149">
        <f t="shared" si="47"/>
        <v>0.24</v>
      </c>
      <c r="BF34" s="150">
        <f t="shared" si="48"/>
        <v>5.505901116418266</v>
      </c>
      <c r="BG34" s="150">
        <f t="shared" si="49"/>
        <v>3.010015843943677</v>
      </c>
      <c r="BH34" s="150">
        <f t="shared" si="50"/>
        <v>31363.410326994217</v>
      </c>
      <c r="BI34" s="150">
        <f t="shared" si="51"/>
        <v>-14474.526175336825</v>
      </c>
      <c r="BJ34" s="150">
        <f t="shared" si="52"/>
        <v>-10746.177694019903</v>
      </c>
    </row>
    <row r="35" spans="1:62" ht="12.75">
      <c r="A35" s="149">
        <v>0.25</v>
      </c>
      <c r="B35" s="149">
        <f t="shared" si="4"/>
        <v>0.7071067811865475</v>
      </c>
      <c r="C35" s="149">
        <f t="shared" si="0"/>
        <v>0.3702402448465305</v>
      </c>
      <c r="D35" s="150">
        <f t="shared" si="1"/>
        <v>3877.1467775771553</v>
      </c>
      <c r="E35" s="150">
        <f t="shared" si="2"/>
        <v>-2030.0693055542881</v>
      </c>
      <c r="F35" s="150">
        <f t="shared" si="3"/>
        <v>-1062.9418027679142</v>
      </c>
      <c r="H35" s="149">
        <f t="shared" si="5"/>
        <v>0.25</v>
      </c>
      <c r="I35" s="150">
        <f t="shared" si="6"/>
        <v>0.007071067811865476</v>
      </c>
      <c r="J35" s="150">
        <f t="shared" si="7"/>
        <v>-0.011107207345395916</v>
      </c>
      <c r="K35" s="150">
        <f t="shared" si="8"/>
        <v>348.943209981944</v>
      </c>
      <c r="L35" s="150">
        <f t="shared" si="9"/>
        <v>548.1187124996579</v>
      </c>
      <c r="M35" s="150">
        <f t="shared" si="10"/>
        <v>-860.9828602420107</v>
      </c>
      <c r="O35" s="149">
        <f t="shared" si="11"/>
        <v>0.25</v>
      </c>
      <c r="P35" s="150">
        <f t="shared" si="12"/>
        <v>0.714177848998413</v>
      </c>
      <c r="Q35" s="150">
        <f t="shared" si="13"/>
        <v>0.35913303750113457</v>
      </c>
      <c r="R35" s="150">
        <f t="shared" si="14"/>
        <v>4226.089987559099</v>
      </c>
      <c r="S35" s="150">
        <f t="shared" si="15"/>
        <v>-1481.9505930546302</v>
      </c>
      <c r="T35" s="150">
        <f t="shared" si="16"/>
        <v>-1923.9246630099249</v>
      </c>
      <c r="V35" s="149">
        <f t="shared" si="17"/>
        <v>0.25</v>
      </c>
      <c r="W35" s="150">
        <f t="shared" si="18"/>
        <v>-0.0007071067811865475</v>
      </c>
      <c r="X35" s="150">
        <f t="shared" si="19"/>
        <v>-0.001851201224232653</v>
      </c>
      <c r="Y35" s="150">
        <f t="shared" si="20"/>
        <v>-96.92866943942887</v>
      </c>
      <c r="Z35" s="150">
        <f t="shared" si="21"/>
        <v>253.7586631942861</v>
      </c>
      <c r="AA35" s="150">
        <f t="shared" si="22"/>
        <v>664.3386267299463</v>
      </c>
      <c r="AC35" s="149">
        <f t="shared" si="23"/>
        <v>0.25</v>
      </c>
      <c r="AD35" s="150">
        <f t="shared" si="24"/>
        <v>1.4205775234037739</v>
      </c>
      <c r="AE35" s="150">
        <f t="shared" si="25"/>
        <v>0.7275220811234324</v>
      </c>
      <c r="AF35" s="150">
        <f t="shared" si="26"/>
        <v>8006.308095696826</v>
      </c>
      <c r="AG35" s="150">
        <f t="shared" si="27"/>
        <v>-3258.261235414632</v>
      </c>
      <c r="AH35" s="150">
        <f t="shared" si="28"/>
        <v>-2322.5278390478925</v>
      </c>
      <c r="AJ35" s="149">
        <f t="shared" si="29"/>
        <v>0.25</v>
      </c>
      <c r="AK35" s="150">
        <f t="shared" si="30"/>
        <v>-0.00014142135623730954</v>
      </c>
      <c r="AL35" s="150">
        <f t="shared" si="31"/>
        <v>0.0005183363427851426</v>
      </c>
      <c r="AM35" s="150">
        <f t="shared" si="32"/>
        <v>-37.996038420256134</v>
      </c>
      <c r="AN35" s="150">
        <f t="shared" si="33"/>
        <v>-139.26275436102415</v>
      </c>
      <c r="AO35" s="150">
        <f t="shared" si="34"/>
        <v>510.42465368915254</v>
      </c>
      <c r="AQ35" s="149">
        <f t="shared" si="35"/>
        <v>0.25</v>
      </c>
      <c r="AR35" s="150">
        <f t="shared" si="36"/>
        <v>2.8417207322324973</v>
      </c>
      <c r="AS35" s="150">
        <f t="shared" si="37"/>
        <v>1.4574136998138827</v>
      </c>
      <c r="AT35" s="150">
        <f t="shared" si="38"/>
        <v>16071.548822412824</v>
      </c>
      <c r="AU35" s="150">
        <f t="shared" si="39"/>
        <v>-6909.5438883845745</v>
      </c>
      <c r="AV35" s="150">
        <f t="shared" si="40"/>
        <v>-4798.969651136579</v>
      </c>
      <c r="AX35" s="149">
        <f t="shared" si="41"/>
        <v>0.25</v>
      </c>
      <c r="AY35" s="150">
        <f t="shared" si="42"/>
        <v>7.071067811865474E-05</v>
      </c>
      <c r="AZ35" s="150">
        <f t="shared" si="43"/>
        <v>0.00033321622036187757</v>
      </c>
      <c r="BA35" s="150">
        <f t="shared" si="44"/>
        <v>31.404888898374953</v>
      </c>
      <c r="BB35" s="150">
        <f t="shared" si="45"/>
        <v>-147.99205237490767</v>
      </c>
      <c r="BC35" s="150">
        <f t="shared" si="46"/>
        <v>-697.3961167960284</v>
      </c>
      <c r="BE35" s="149">
        <f t="shared" si="47"/>
        <v>0.25</v>
      </c>
      <c r="BF35" s="150">
        <f t="shared" si="48"/>
        <v>5.683653596499351</v>
      </c>
      <c r="BG35" s="150">
        <f t="shared" si="49"/>
        <v>2.914642279505342</v>
      </c>
      <c r="BH35" s="150">
        <f t="shared" si="50"/>
        <v>32212.49857214428</v>
      </c>
      <c r="BI35" s="150">
        <f t="shared" si="51"/>
        <v>-13827.817074783032</v>
      </c>
      <c r="BJ35" s="150">
        <f t="shared" si="52"/>
        <v>-10805.76007275834</v>
      </c>
    </row>
    <row r="36" spans="1:62" ht="12.75">
      <c r="A36" s="149">
        <v>0.26</v>
      </c>
      <c r="B36" s="149">
        <f t="shared" si="4"/>
        <v>0.7289686274214116</v>
      </c>
      <c r="C36" s="149">
        <f t="shared" si="0"/>
        <v>0.3584280265036203</v>
      </c>
      <c r="D36" s="150">
        <f t="shared" si="1"/>
        <v>3997.01776303024</v>
      </c>
      <c r="E36" s="150">
        <f t="shared" si="2"/>
        <v>-1965.301571029947</v>
      </c>
      <c r="F36" s="150">
        <f t="shared" si="3"/>
        <v>-1095.805114034322</v>
      </c>
      <c r="H36" s="149">
        <f t="shared" si="5"/>
        <v>0.26</v>
      </c>
      <c r="I36" s="150">
        <f t="shared" si="6"/>
        <v>0.006374239897486895</v>
      </c>
      <c r="J36" s="150">
        <f t="shared" si="7"/>
        <v>-0.012103193714990345</v>
      </c>
      <c r="K36" s="150">
        <f t="shared" si="8"/>
        <v>314.5561307291802</v>
      </c>
      <c r="L36" s="150">
        <f t="shared" si="9"/>
        <v>597.2686697835288</v>
      </c>
      <c r="M36" s="150">
        <f t="shared" si="10"/>
        <v>-776.1361430585891</v>
      </c>
      <c r="O36" s="149">
        <f t="shared" si="11"/>
        <v>0.26</v>
      </c>
      <c r="P36" s="150">
        <f t="shared" si="12"/>
        <v>0.7353428673188984</v>
      </c>
      <c r="Q36" s="150">
        <f t="shared" si="13"/>
        <v>0.34632483278862997</v>
      </c>
      <c r="R36" s="150">
        <f t="shared" si="14"/>
        <v>4311.573893759421</v>
      </c>
      <c r="S36" s="150">
        <f t="shared" si="15"/>
        <v>-1368.032901246418</v>
      </c>
      <c r="T36" s="150">
        <f t="shared" si="16"/>
        <v>-1871.9412570929112</v>
      </c>
      <c r="V36" s="149">
        <f t="shared" si="17"/>
        <v>0.26</v>
      </c>
      <c r="W36" s="150">
        <f t="shared" si="18"/>
        <v>-0.0008090169943749474</v>
      </c>
      <c r="X36" s="150">
        <f t="shared" si="19"/>
        <v>-0.001538818192075381</v>
      </c>
      <c r="Y36" s="150">
        <f t="shared" si="20"/>
        <v>-110.89830122554255</v>
      </c>
      <c r="Z36" s="150">
        <f t="shared" si="21"/>
        <v>210.9378722358826</v>
      </c>
      <c r="AA36" s="150">
        <f t="shared" si="22"/>
        <v>760.084973506214</v>
      </c>
      <c r="AC36" s="149">
        <f t="shared" si="23"/>
        <v>0.26</v>
      </c>
      <c r="AD36" s="150">
        <f t="shared" si="24"/>
        <v>1.4635024777459351</v>
      </c>
      <c r="AE36" s="150">
        <f t="shared" si="25"/>
        <v>0.7032140411001749</v>
      </c>
      <c r="AF36" s="150">
        <f t="shared" si="26"/>
        <v>8197.693355564117</v>
      </c>
      <c r="AG36" s="150">
        <f t="shared" si="27"/>
        <v>-3122.3966000404826</v>
      </c>
      <c r="AH36" s="150">
        <f t="shared" si="28"/>
        <v>-2207.661397621019</v>
      </c>
      <c r="AJ36" s="149">
        <f t="shared" si="29"/>
        <v>0.26</v>
      </c>
      <c r="AK36" s="150">
        <f t="shared" si="30"/>
        <v>-0.00010716535899579927</v>
      </c>
      <c r="AL36" s="150">
        <f t="shared" si="31"/>
        <v>0.0006189246951948297</v>
      </c>
      <c r="AM36" s="150">
        <f t="shared" si="32"/>
        <v>-28.792391800374343</v>
      </c>
      <c r="AN36" s="150">
        <f t="shared" si="33"/>
        <v>-166.28808493680623</v>
      </c>
      <c r="AO36" s="150">
        <f t="shared" si="34"/>
        <v>386.7862867975645</v>
      </c>
      <c r="AQ36" s="149">
        <f t="shared" si="35"/>
        <v>0.26</v>
      </c>
      <c r="AR36" s="150">
        <f t="shared" si="36"/>
        <v>2.927706807127249</v>
      </c>
      <c r="AS36" s="150">
        <f t="shared" si="37"/>
        <v>1.40858582508762</v>
      </c>
      <c r="AT36" s="150">
        <f t="shared" si="38"/>
        <v>16477.492620553407</v>
      </c>
      <c r="AU36" s="150">
        <f t="shared" si="39"/>
        <v>-6622.019157253654</v>
      </c>
      <c r="AV36" s="150">
        <f t="shared" si="40"/>
        <v>-4788.621481950688</v>
      </c>
      <c r="AX36" s="149">
        <f t="shared" si="41"/>
        <v>0.26</v>
      </c>
      <c r="AY36" s="150">
        <f t="shared" si="42"/>
        <v>8.763066800438636E-05</v>
      </c>
      <c r="AZ36" s="150">
        <f t="shared" si="43"/>
        <v>0.00022702107050967608</v>
      </c>
      <c r="BA36" s="150">
        <f t="shared" si="44"/>
        <v>38.919601197292145</v>
      </c>
      <c r="BB36" s="150">
        <f t="shared" si="45"/>
        <v>-100.82736704890424</v>
      </c>
      <c r="BC36" s="150">
        <f t="shared" si="46"/>
        <v>-864.2724013472338</v>
      </c>
      <c r="BE36" s="149">
        <f t="shared" si="47"/>
        <v>0.26</v>
      </c>
      <c r="BF36" s="150">
        <f t="shared" si="48"/>
        <v>5.855608410281499</v>
      </c>
      <c r="BG36" s="150">
        <f t="shared" si="49"/>
        <v>2.8167797465505546</v>
      </c>
      <c r="BH36" s="150">
        <f t="shared" si="50"/>
        <v>33022.697234104475</v>
      </c>
      <c r="BI36" s="150">
        <f t="shared" si="51"/>
        <v>-13178.577596619405</v>
      </c>
      <c r="BJ36" s="150">
        <f t="shared" si="52"/>
        <v>-10828.301652046173</v>
      </c>
    </row>
    <row r="37" spans="1:62" ht="12.75">
      <c r="A37" s="149">
        <v>0.27</v>
      </c>
      <c r="B37" s="149">
        <f t="shared" si="4"/>
        <v>0.7501110696304596</v>
      </c>
      <c r="C37" s="149">
        <f t="shared" si="0"/>
        <v>0.34626208297209116</v>
      </c>
      <c r="D37" s="150">
        <f t="shared" si="1"/>
        <v>4112.944174517017</v>
      </c>
      <c r="E37" s="150">
        <f t="shared" si="2"/>
        <v>-1898.594321128733</v>
      </c>
      <c r="F37" s="150">
        <f t="shared" si="3"/>
        <v>-1127.586997951333</v>
      </c>
      <c r="H37" s="149">
        <f t="shared" si="5"/>
        <v>0.27</v>
      </c>
      <c r="I37" s="150">
        <f t="shared" si="6"/>
        <v>0.005620833778521305</v>
      </c>
      <c r="J37" s="150">
        <f t="shared" si="7"/>
        <v>-0.012991751280338956</v>
      </c>
      <c r="K37" s="150">
        <f t="shared" si="8"/>
        <v>277.377028991428</v>
      </c>
      <c r="L37" s="150">
        <f t="shared" si="9"/>
        <v>641.1172280714583</v>
      </c>
      <c r="M37" s="150">
        <f t="shared" si="10"/>
        <v>-684.4003865237221</v>
      </c>
      <c r="O37" s="149">
        <f t="shared" si="11"/>
        <v>0.27</v>
      </c>
      <c r="P37" s="150">
        <f t="shared" si="12"/>
        <v>0.7557319034089809</v>
      </c>
      <c r="Q37" s="150">
        <f t="shared" si="13"/>
        <v>0.3332703316917522</v>
      </c>
      <c r="R37" s="150">
        <f t="shared" si="14"/>
        <v>4390.321203508445</v>
      </c>
      <c r="S37" s="150">
        <f t="shared" si="15"/>
        <v>-1257.477093057275</v>
      </c>
      <c r="T37" s="150">
        <f t="shared" si="16"/>
        <v>-1811.987384475055</v>
      </c>
      <c r="V37" s="149">
        <f t="shared" si="17"/>
        <v>0.27</v>
      </c>
      <c r="W37" s="150">
        <f t="shared" si="18"/>
        <v>-0.0008910065241883682</v>
      </c>
      <c r="X37" s="150">
        <f t="shared" si="19"/>
        <v>-0.001188544348984431</v>
      </c>
      <c r="Y37" s="150">
        <f t="shared" si="20"/>
        <v>-122.1372487851229</v>
      </c>
      <c r="Z37" s="150">
        <f t="shared" si="21"/>
        <v>162.92309080036978</v>
      </c>
      <c r="AA37" s="150">
        <f t="shared" si="22"/>
        <v>837.1155056573577</v>
      </c>
      <c r="AC37" s="149">
        <f t="shared" si="23"/>
        <v>0.27</v>
      </c>
      <c r="AD37" s="150">
        <f t="shared" si="24"/>
        <v>1.5049519665152522</v>
      </c>
      <c r="AE37" s="150">
        <f t="shared" si="25"/>
        <v>0.6783438703148589</v>
      </c>
      <c r="AF37" s="150">
        <f t="shared" si="26"/>
        <v>8381.12812924034</v>
      </c>
      <c r="AG37" s="150">
        <f t="shared" si="27"/>
        <v>-2993.1483233856384</v>
      </c>
      <c r="AH37" s="150">
        <f t="shared" si="28"/>
        <v>-2102.45887676903</v>
      </c>
      <c r="AJ37" s="149">
        <f t="shared" si="29"/>
        <v>0.27</v>
      </c>
      <c r="AK37" s="150">
        <f t="shared" si="30"/>
        <v>-6.774758404905829E-05</v>
      </c>
      <c r="AL37" s="150">
        <f t="shared" si="31"/>
        <v>0.0006897016260517857</v>
      </c>
      <c r="AM37" s="150">
        <f t="shared" si="32"/>
        <v>-18.20191712833005</v>
      </c>
      <c r="AN37" s="150">
        <f t="shared" si="33"/>
        <v>-185.30390444002242</v>
      </c>
      <c r="AO37" s="150">
        <f t="shared" si="34"/>
        <v>244.51778745842972</v>
      </c>
      <c r="AQ37" s="149">
        <f t="shared" si="35"/>
        <v>0.27</v>
      </c>
      <c r="AR37" s="150">
        <f t="shared" si="36"/>
        <v>3.0107271919706435</v>
      </c>
      <c r="AS37" s="150">
        <f t="shared" si="37"/>
        <v>1.358565986604754</v>
      </c>
      <c r="AT37" s="150">
        <f t="shared" si="38"/>
        <v>16866.19159013747</v>
      </c>
      <c r="AU37" s="150">
        <f t="shared" si="39"/>
        <v>-6334.523642011668</v>
      </c>
      <c r="AV37" s="150">
        <f t="shared" si="40"/>
        <v>-4797.515471736989</v>
      </c>
      <c r="AX37" s="149">
        <f t="shared" si="41"/>
        <v>0.27</v>
      </c>
      <c r="AY37" s="150">
        <f t="shared" si="42"/>
        <v>9.759167619387477E-05</v>
      </c>
      <c r="AZ37" s="150">
        <f t="shared" si="43"/>
        <v>0.00010279758069024601</v>
      </c>
      <c r="BA37" s="150">
        <f t="shared" si="44"/>
        <v>43.34360565927393</v>
      </c>
      <c r="BB37" s="150">
        <f t="shared" si="45"/>
        <v>-45.655715466080565</v>
      </c>
      <c r="BC37" s="150">
        <f t="shared" si="46"/>
        <v>-962.514542641166</v>
      </c>
      <c r="BE37" s="149">
        <f t="shared" si="47"/>
        <v>0.27</v>
      </c>
      <c r="BF37" s="150">
        <f t="shared" si="48"/>
        <v>6.021619723201529</v>
      </c>
      <c r="BG37" s="150">
        <f t="shared" si="49"/>
        <v>2.7165450691641464</v>
      </c>
      <c r="BH37" s="150">
        <f t="shared" si="50"/>
        <v>33793.92870306255</v>
      </c>
      <c r="BI37" s="150">
        <f t="shared" si="51"/>
        <v>-12529.399095049394</v>
      </c>
      <c r="BJ37" s="150">
        <f t="shared" si="52"/>
        <v>-10802.063273573573</v>
      </c>
    </row>
    <row r="38" spans="1:62" ht="12.75">
      <c r="A38" s="149">
        <v>0.28</v>
      </c>
      <c r="B38" s="149">
        <f t="shared" si="4"/>
        <v>0.7705132427757893</v>
      </c>
      <c r="C38" s="149">
        <f t="shared" si="0"/>
        <v>0.33375442056939647</v>
      </c>
      <c r="D38" s="150">
        <f t="shared" si="1"/>
        <v>4224.811606665313</v>
      </c>
      <c r="E38" s="150">
        <f t="shared" si="2"/>
        <v>-1830.0133878526356</v>
      </c>
      <c r="F38" s="150">
        <f t="shared" si="3"/>
        <v>-1158.2560896365935</v>
      </c>
      <c r="H38" s="149">
        <f t="shared" si="5"/>
        <v>0.28</v>
      </c>
      <c r="I38" s="150">
        <f t="shared" si="6"/>
        <v>0.004817536741017152</v>
      </c>
      <c r="J38" s="150">
        <f t="shared" si="7"/>
        <v>-0.013764993141587318</v>
      </c>
      <c r="K38" s="150">
        <f t="shared" si="8"/>
        <v>237.73590910776284</v>
      </c>
      <c r="L38" s="150">
        <f t="shared" si="9"/>
        <v>679.2751844558752</v>
      </c>
      <c r="M38" s="150">
        <f t="shared" si="10"/>
        <v>-586.589843706739</v>
      </c>
      <c r="O38" s="149">
        <f t="shared" si="11"/>
        <v>0.28</v>
      </c>
      <c r="P38" s="150">
        <f t="shared" si="12"/>
        <v>0.7753307795168064</v>
      </c>
      <c r="Q38" s="150">
        <f t="shared" si="13"/>
        <v>0.31998942742780917</v>
      </c>
      <c r="R38" s="150">
        <f t="shared" si="14"/>
        <v>4462.547515773076</v>
      </c>
      <c r="S38" s="150">
        <f t="shared" si="15"/>
        <v>-1150.7382033967604</v>
      </c>
      <c r="T38" s="150">
        <f t="shared" si="16"/>
        <v>-1744.8459333433325</v>
      </c>
      <c r="V38" s="149">
        <f t="shared" si="17"/>
        <v>0.28</v>
      </c>
      <c r="W38" s="150">
        <f t="shared" si="18"/>
        <v>-0.0009510565162951538</v>
      </c>
      <c r="X38" s="150">
        <f t="shared" si="19"/>
        <v>-0.0008090045994689426</v>
      </c>
      <c r="Y38" s="150">
        <f t="shared" si="20"/>
        <v>-130.36877192932445</v>
      </c>
      <c r="Z38" s="150">
        <f t="shared" si="21"/>
        <v>110.89660215861399</v>
      </c>
      <c r="AA38" s="150">
        <f t="shared" si="22"/>
        <v>893.5334758321359</v>
      </c>
      <c r="AC38" s="149">
        <f t="shared" si="23"/>
        <v>0.28</v>
      </c>
      <c r="AD38" s="150">
        <f t="shared" si="24"/>
        <v>1.5448929657763004</v>
      </c>
      <c r="AE38" s="150">
        <f t="shared" si="25"/>
        <v>0.6529348433977367</v>
      </c>
      <c r="AF38" s="150">
        <f t="shared" si="26"/>
        <v>8556.990350509064</v>
      </c>
      <c r="AG38" s="150">
        <f t="shared" si="27"/>
        <v>-2869.854989090782</v>
      </c>
      <c r="AH38" s="150">
        <f t="shared" si="28"/>
        <v>-2009.56854714779</v>
      </c>
      <c r="AJ38" s="149">
        <f t="shared" si="29"/>
        <v>0.28</v>
      </c>
      <c r="AK38" s="150">
        <f t="shared" si="30"/>
        <v>-2.5066646712860757E-05</v>
      </c>
      <c r="AL38" s="150">
        <f t="shared" si="31"/>
        <v>0.0007272580600058657</v>
      </c>
      <c r="AM38" s="150">
        <f t="shared" si="32"/>
        <v>-6.734720249540183</v>
      </c>
      <c r="AN38" s="150">
        <f t="shared" si="33"/>
        <v>-195.39428785462133</v>
      </c>
      <c r="AO38" s="150">
        <f t="shared" si="34"/>
        <v>90.47172794815008</v>
      </c>
      <c r="AQ38" s="149">
        <f t="shared" si="35"/>
        <v>0.28</v>
      </c>
      <c r="AR38" s="150">
        <f t="shared" si="36"/>
        <v>3.0907119214221828</v>
      </c>
      <c r="AS38" s="150">
        <f t="shared" si="37"/>
        <v>1.3074059494549484</v>
      </c>
      <c r="AT38" s="150">
        <f t="shared" si="38"/>
        <v>17237.614752697915</v>
      </c>
      <c r="AU38" s="150">
        <f t="shared" si="39"/>
        <v>-6046.000868194799</v>
      </c>
      <c r="AV38" s="150">
        <f t="shared" si="40"/>
        <v>-4822.198842179566</v>
      </c>
      <c r="AX38" s="149">
        <f t="shared" si="41"/>
        <v>0.28</v>
      </c>
      <c r="AY38" s="150">
        <f t="shared" si="42"/>
        <v>9.980267284282715E-05</v>
      </c>
      <c r="AZ38" s="150">
        <f t="shared" si="43"/>
        <v>-2.9589335230257125E-05</v>
      </c>
      <c r="BA38" s="150">
        <f t="shared" si="44"/>
        <v>44.325580460852166</v>
      </c>
      <c r="BB38" s="150">
        <f t="shared" si="45"/>
        <v>13.141576494623436</v>
      </c>
      <c r="BC38" s="150">
        <f t="shared" si="46"/>
        <v>-984.3208739938508</v>
      </c>
      <c r="BE38" s="149">
        <f t="shared" si="47"/>
        <v>0.28</v>
      </c>
      <c r="BF38" s="150">
        <f t="shared" si="48"/>
        <v>6.181548712163921</v>
      </c>
      <c r="BG38" s="150">
        <f t="shared" si="49"/>
        <v>2.61405505151466</v>
      </c>
      <c r="BH38" s="150">
        <f t="shared" si="50"/>
        <v>34526.289806106215</v>
      </c>
      <c r="BI38" s="150">
        <f t="shared" si="51"/>
        <v>-11883.465872040355</v>
      </c>
      <c r="BJ38" s="150">
        <f t="shared" si="52"/>
        <v>-10719.190286301133</v>
      </c>
    </row>
    <row r="39" spans="1:62" ht="12.75">
      <c r="A39" s="149">
        <v>0.29</v>
      </c>
      <c r="B39" s="149">
        <f t="shared" si="4"/>
        <v>0.7901550123756903</v>
      </c>
      <c r="C39" s="149">
        <f t="shared" si="0"/>
        <v>0.3209173828482594</v>
      </c>
      <c r="D39" s="150">
        <f t="shared" si="1"/>
        <v>4332.509659825517</v>
      </c>
      <c r="E39" s="150">
        <f t="shared" si="2"/>
        <v>-1759.6264523029217</v>
      </c>
      <c r="F39" s="150">
        <f t="shared" si="3"/>
        <v>-1187.7821223993353</v>
      </c>
      <c r="H39" s="149">
        <f t="shared" si="5"/>
        <v>0.29</v>
      </c>
      <c r="I39" s="150">
        <f t="shared" si="6"/>
        <v>0.003971478906347811</v>
      </c>
      <c r="J39" s="150">
        <f t="shared" si="7"/>
        <v>-0.014416055949234226</v>
      </c>
      <c r="K39" s="150">
        <f t="shared" si="8"/>
        <v>195.98462846461953</v>
      </c>
      <c r="L39" s="150">
        <f t="shared" si="9"/>
        <v>711.4038462145628</v>
      </c>
      <c r="M39" s="150">
        <f t="shared" si="10"/>
        <v>-483.5726879100679</v>
      </c>
      <c r="O39" s="149">
        <f t="shared" si="11"/>
        <v>0.29</v>
      </c>
      <c r="P39" s="150">
        <f t="shared" si="12"/>
        <v>0.7941264912820382</v>
      </c>
      <c r="Q39" s="150">
        <f t="shared" si="13"/>
        <v>0.30650132689902515</v>
      </c>
      <c r="R39" s="150">
        <f t="shared" si="14"/>
        <v>4528.494288290136</v>
      </c>
      <c r="S39" s="150">
        <f t="shared" si="15"/>
        <v>-1048.222606088359</v>
      </c>
      <c r="T39" s="150">
        <f t="shared" si="16"/>
        <v>-1671.354810309403</v>
      </c>
      <c r="V39" s="149">
        <f t="shared" si="17"/>
        <v>0.29</v>
      </c>
      <c r="W39" s="150">
        <f t="shared" si="18"/>
        <v>-0.0009876883405951376</v>
      </c>
      <c r="X39" s="150">
        <f t="shared" si="19"/>
        <v>-0.0004095444717821993</v>
      </c>
      <c r="Y39" s="150">
        <f t="shared" si="20"/>
        <v>-135.39018323947798</v>
      </c>
      <c r="Z39" s="150">
        <f t="shared" si="21"/>
        <v>56.13947112699181</v>
      </c>
      <c r="AA39" s="150">
        <f t="shared" si="22"/>
        <v>927.949686364338</v>
      </c>
      <c r="AC39" s="149">
        <f t="shared" si="23"/>
        <v>0.29</v>
      </c>
      <c r="AD39" s="150">
        <f t="shared" si="24"/>
        <v>1.5832938153171334</v>
      </c>
      <c r="AE39" s="150">
        <f t="shared" si="25"/>
        <v>0.6270091652755023</v>
      </c>
      <c r="AF39" s="150">
        <f t="shared" si="26"/>
        <v>8725.613764876174</v>
      </c>
      <c r="AG39" s="150">
        <f t="shared" si="27"/>
        <v>-2751.709587264289</v>
      </c>
      <c r="AH39" s="150">
        <f t="shared" si="28"/>
        <v>-1931.1872463444006</v>
      </c>
      <c r="AJ39" s="149">
        <f t="shared" si="29"/>
        <v>0.29</v>
      </c>
      <c r="AK39" s="150">
        <f t="shared" si="30"/>
        <v>1.8821662663702707E-05</v>
      </c>
      <c r="AL39" s="150">
        <f t="shared" si="31"/>
        <v>0.0007297850359777735</v>
      </c>
      <c r="AM39" s="150">
        <f t="shared" si="32"/>
        <v>5.0568643713408195</v>
      </c>
      <c r="AN39" s="150">
        <f t="shared" si="33"/>
        <v>-196.07321696879671</v>
      </c>
      <c r="AO39" s="150">
        <f t="shared" si="34"/>
        <v>-67.93203588610469</v>
      </c>
      <c r="AQ39" s="149">
        <f t="shared" si="35"/>
        <v>0.29</v>
      </c>
      <c r="AR39" s="150">
        <f t="shared" si="36"/>
        <v>3.1675941406375254</v>
      </c>
      <c r="AS39" s="150">
        <f t="shared" si="37"/>
        <v>1.2551576600587646</v>
      </c>
      <c r="AT39" s="150">
        <f t="shared" si="38"/>
        <v>17591.67457736317</v>
      </c>
      <c r="AU39" s="150">
        <f t="shared" si="39"/>
        <v>-5755.6318626243665</v>
      </c>
      <c r="AV39" s="150">
        <f t="shared" si="40"/>
        <v>-4858.256214939244</v>
      </c>
      <c r="AX39" s="149">
        <f t="shared" si="41"/>
        <v>0.29</v>
      </c>
      <c r="AY39" s="150">
        <f t="shared" si="42"/>
        <v>9.408807689542258E-05</v>
      </c>
      <c r="AZ39" s="150">
        <f t="shared" si="43"/>
        <v>-0.0001596264842602337</v>
      </c>
      <c r="BA39" s="150">
        <f t="shared" si="44"/>
        <v>41.787544401769345</v>
      </c>
      <c r="BB39" s="150">
        <f t="shared" si="45"/>
        <v>70.89526132133506</v>
      </c>
      <c r="BC39" s="150">
        <f t="shared" si="46"/>
        <v>-927.9596973114444</v>
      </c>
      <c r="BE39" s="149">
        <f t="shared" si="47"/>
        <v>0.29</v>
      </c>
      <c r="BF39" s="150">
        <f t="shared" si="48"/>
        <v>6.335263547689284</v>
      </c>
      <c r="BG39" s="150">
        <f t="shared" si="49"/>
        <v>2.5094259085972914</v>
      </c>
      <c r="BH39" s="150">
        <f t="shared" si="50"/>
        <v>35220.07983475677</v>
      </c>
      <c r="BI39" s="150">
        <f t="shared" si="51"/>
        <v>-11244.295246958602</v>
      </c>
      <c r="BJ39" s="150">
        <f t="shared" si="52"/>
        <v>-10576.540091303827</v>
      </c>
    </row>
    <row r="40" spans="1:62" ht="12.75">
      <c r="A40" s="149">
        <v>0.3</v>
      </c>
      <c r="B40" s="149">
        <f t="shared" si="4"/>
        <v>0.8090169943749475</v>
      </c>
      <c r="C40" s="149">
        <f t="shared" si="0"/>
        <v>0.3077636384150761</v>
      </c>
      <c r="D40" s="150">
        <f t="shared" si="1"/>
        <v>4435.932049021703</v>
      </c>
      <c r="E40" s="150">
        <f t="shared" si="2"/>
        <v>-1687.5029778870603</v>
      </c>
      <c r="F40" s="150">
        <f t="shared" si="3"/>
        <v>-1216.1359576099426</v>
      </c>
      <c r="H40" s="149">
        <f t="shared" si="5"/>
        <v>0.3</v>
      </c>
      <c r="I40" s="150">
        <f t="shared" si="6"/>
        <v>0.003090169943749475</v>
      </c>
      <c r="J40" s="150">
        <f t="shared" si="7"/>
        <v>-0.014939160823707779</v>
      </c>
      <c r="K40" s="150">
        <f t="shared" si="8"/>
        <v>152.4937743847194</v>
      </c>
      <c r="L40" s="150">
        <f t="shared" si="9"/>
        <v>737.2180370712401</v>
      </c>
      <c r="M40" s="150">
        <f t="shared" si="10"/>
        <v>-376.2633067015385</v>
      </c>
      <c r="O40" s="149">
        <f t="shared" si="11"/>
        <v>0.3</v>
      </c>
      <c r="P40" s="150">
        <f t="shared" si="12"/>
        <v>0.8121071643186969</v>
      </c>
      <c r="Q40" s="150">
        <f t="shared" si="13"/>
        <v>0.2928244775913683</v>
      </c>
      <c r="R40" s="150">
        <f t="shared" si="14"/>
        <v>4588.425823406423</v>
      </c>
      <c r="S40" s="150">
        <f t="shared" si="15"/>
        <v>-950.2849408158202</v>
      </c>
      <c r="T40" s="150">
        <f t="shared" si="16"/>
        <v>-1592.3992643114811</v>
      </c>
      <c r="V40" s="149">
        <f t="shared" si="17"/>
        <v>0.3</v>
      </c>
      <c r="W40" s="150">
        <f t="shared" si="18"/>
        <v>-0.001</v>
      </c>
      <c r="X40" s="150">
        <f t="shared" si="19"/>
        <v>-4.811146731872258E-19</v>
      </c>
      <c r="Y40" s="150">
        <f t="shared" si="20"/>
        <v>-137.07783890401885</v>
      </c>
      <c r="Z40" s="150">
        <f t="shared" si="21"/>
        <v>6.595015966551821E-14</v>
      </c>
      <c r="AA40" s="150">
        <f t="shared" si="22"/>
        <v>939.5166959298074</v>
      </c>
      <c r="AC40" s="149">
        <f t="shared" si="23"/>
        <v>0.3</v>
      </c>
      <c r="AD40" s="150">
        <f t="shared" si="24"/>
        <v>1.6201241586936446</v>
      </c>
      <c r="AE40" s="150">
        <f t="shared" si="25"/>
        <v>0.6005881160064444</v>
      </c>
      <c r="AF40" s="150">
        <f t="shared" si="26"/>
        <v>8887.280033524106</v>
      </c>
      <c r="AG40" s="150">
        <f t="shared" si="27"/>
        <v>-2637.7879187028802</v>
      </c>
      <c r="AH40" s="150">
        <f t="shared" si="28"/>
        <v>-1869.0185259916163</v>
      </c>
      <c r="AJ40" s="149">
        <f t="shared" si="29"/>
        <v>0.3</v>
      </c>
      <c r="AK40" s="150">
        <f t="shared" si="30"/>
        <v>6.180339887498944E-05</v>
      </c>
      <c r="AL40" s="150">
        <f t="shared" si="31"/>
        <v>0.0006971608384396964</v>
      </c>
      <c r="AM40" s="150">
        <f t="shared" si="32"/>
        <v>16.604877655224982</v>
      </c>
      <c r="AN40" s="150">
        <f t="shared" si="33"/>
        <v>-187.30799015958175</v>
      </c>
      <c r="AO40" s="150">
        <f t="shared" si="34"/>
        <v>-223.0637529358995</v>
      </c>
      <c r="AQ40" s="149">
        <f t="shared" si="35"/>
        <v>0.3</v>
      </c>
      <c r="AR40" s="150">
        <f t="shared" si="36"/>
        <v>3.241310120786164</v>
      </c>
      <c r="AS40" s="150">
        <f t="shared" si="37"/>
        <v>1.2018733928513283</v>
      </c>
      <c r="AT40" s="150">
        <f t="shared" si="38"/>
        <v>17928.242783607453</v>
      </c>
      <c r="AU40" s="150">
        <f t="shared" si="39"/>
        <v>-5462.8838275653425</v>
      </c>
      <c r="AV40" s="150">
        <f t="shared" si="40"/>
        <v>-4900.617500848939</v>
      </c>
      <c r="AX40" s="149">
        <f t="shared" si="41"/>
        <v>0.3</v>
      </c>
      <c r="AY40" s="150">
        <f t="shared" si="42"/>
        <v>8.090169943749477E-05</v>
      </c>
      <c r="AZ40" s="150">
        <f t="shared" si="43"/>
        <v>-0.00027698727457356844</v>
      </c>
      <c r="BA40" s="150">
        <f t="shared" si="44"/>
        <v>35.93104959707581</v>
      </c>
      <c r="BB40" s="150">
        <f t="shared" si="45"/>
        <v>123.01896708796669</v>
      </c>
      <c r="BC40" s="150">
        <f t="shared" si="46"/>
        <v>-797.9068017878838</v>
      </c>
      <c r="BE40" s="149">
        <f t="shared" si="47"/>
        <v>0.3</v>
      </c>
      <c r="BF40" s="150">
        <f t="shared" si="48"/>
        <v>6.4826393398728905</v>
      </c>
      <c r="BG40" s="150">
        <f t="shared" si="49"/>
        <v>2.4027726375896434</v>
      </c>
      <c r="BH40" s="150">
        <f t="shared" si="50"/>
        <v>35875.81173915676</v>
      </c>
      <c r="BI40" s="150">
        <f t="shared" si="51"/>
        <v>-10615.440697883136</v>
      </c>
      <c r="BJ40" s="150">
        <f t="shared" si="52"/>
        <v>-10376.078050549862</v>
      </c>
    </row>
    <row r="41" spans="1:62" ht="12.75">
      <c r="A41" s="149">
        <v>0.31</v>
      </c>
      <c r="B41" s="149">
        <f t="shared" si="4"/>
        <v>0.8270805742745618</v>
      </c>
      <c r="C41" s="149">
        <f t="shared" si="0"/>
        <v>0.29430616842753154</v>
      </c>
      <c r="D41" s="150">
        <f t="shared" si="1"/>
        <v>4534.976708842071</v>
      </c>
      <c r="E41" s="150">
        <f t="shared" si="2"/>
        <v>-1613.7141417667283</v>
      </c>
      <c r="F41" s="150">
        <f t="shared" si="3"/>
        <v>-1243.2896134562623</v>
      </c>
      <c r="H41" s="149">
        <f t="shared" si="5"/>
        <v>0.31</v>
      </c>
      <c r="I41" s="150">
        <f t="shared" si="6"/>
        <v>0.002181432413965423</v>
      </c>
      <c r="J41" s="150">
        <f t="shared" si="7"/>
        <v>-0.015329664649109542</v>
      </c>
      <c r="K41" s="150">
        <f t="shared" si="8"/>
        <v>107.64937476776062</v>
      </c>
      <c r="L41" s="150">
        <f t="shared" si="9"/>
        <v>756.4886284403774</v>
      </c>
      <c r="M41" s="150">
        <f t="shared" si="10"/>
        <v>-265.61418574560196</v>
      </c>
      <c r="O41" s="149">
        <f t="shared" si="11"/>
        <v>0.31</v>
      </c>
      <c r="P41" s="150">
        <f t="shared" si="12"/>
        <v>0.8292620066885272</v>
      </c>
      <c r="Q41" s="150">
        <f t="shared" si="13"/>
        <v>0.278976503778422</v>
      </c>
      <c r="R41" s="150">
        <f t="shared" si="14"/>
        <v>4642.626083609832</v>
      </c>
      <c r="S41" s="150">
        <f t="shared" si="15"/>
        <v>-857.2255133263509</v>
      </c>
      <c r="T41" s="150">
        <f t="shared" si="16"/>
        <v>-1508.9037992018643</v>
      </c>
      <c r="V41" s="149">
        <f t="shared" si="17"/>
        <v>0.31</v>
      </c>
      <c r="W41" s="150">
        <f t="shared" si="18"/>
        <v>-0.0009876883405951378</v>
      </c>
      <c r="X41" s="150">
        <f t="shared" si="19"/>
        <v>0.0004095444717821984</v>
      </c>
      <c r="Y41" s="150">
        <f t="shared" si="20"/>
        <v>-135.390183239478</v>
      </c>
      <c r="Z41" s="150">
        <f t="shared" si="21"/>
        <v>-56.13947112699168</v>
      </c>
      <c r="AA41" s="150">
        <f t="shared" si="22"/>
        <v>927.949686364338</v>
      </c>
      <c r="AC41" s="149">
        <f t="shared" si="23"/>
        <v>0.31</v>
      </c>
      <c r="AD41" s="150">
        <f t="shared" si="24"/>
        <v>1.6553548926224941</v>
      </c>
      <c r="AE41" s="150">
        <f t="shared" si="25"/>
        <v>0.5736922166777357</v>
      </c>
      <c r="AF41" s="150">
        <f t="shared" si="26"/>
        <v>9042.212609212425</v>
      </c>
      <c r="AG41" s="150">
        <f t="shared" si="27"/>
        <v>-2527.079126220071</v>
      </c>
      <c r="AH41" s="150">
        <f t="shared" si="28"/>
        <v>-1824.2437262937883</v>
      </c>
      <c r="AJ41" s="149">
        <f t="shared" si="29"/>
        <v>0.31</v>
      </c>
      <c r="AK41" s="150">
        <f t="shared" si="30"/>
        <v>0.00010180828315007431</v>
      </c>
      <c r="AL41" s="150">
        <f t="shared" si="31"/>
        <v>0.0006309568600233679</v>
      </c>
      <c r="AM41" s="150">
        <f t="shared" si="32"/>
        <v>27.353092496011627</v>
      </c>
      <c r="AN41" s="150">
        <f t="shared" si="33"/>
        <v>-169.52079751479081</v>
      </c>
      <c r="AO41" s="150">
        <f t="shared" si="34"/>
        <v>-367.45127505611083</v>
      </c>
      <c r="AQ41" s="149">
        <f t="shared" si="35"/>
        <v>0.31</v>
      </c>
      <c r="AR41" s="150">
        <f t="shared" si="36"/>
        <v>3.3117992818687334</v>
      </c>
      <c r="AS41" s="150">
        <f t="shared" si="37"/>
        <v>1.1476058457437126</v>
      </c>
      <c r="AT41" s="150">
        <f t="shared" si="38"/>
        <v>18247.16849416034</v>
      </c>
      <c r="AU41" s="150">
        <f t="shared" si="39"/>
        <v>-5167.539578827941</v>
      </c>
      <c r="AV41" s="150">
        <f t="shared" si="40"/>
        <v>-4943.888414008025</v>
      </c>
      <c r="AX41" s="149">
        <f t="shared" si="41"/>
        <v>0.31</v>
      </c>
      <c r="AY41" s="150">
        <f t="shared" si="42"/>
        <v>6.129070536529767E-05</v>
      </c>
      <c r="AZ41" s="150">
        <f t="shared" si="43"/>
        <v>-0.00037235177731149315</v>
      </c>
      <c r="BA41" s="150">
        <f t="shared" si="44"/>
        <v>27.22117569386458</v>
      </c>
      <c r="BB41" s="150">
        <f t="shared" si="45"/>
        <v>165.37341330481306</v>
      </c>
      <c r="BC41" s="150">
        <f t="shared" si="46"/>
        <v>-604.4900297197332</v>
      </c>
      <c r="BE41" s="149">
        <f t="shared" si="47"/>
        <v>0.31</v>
      </c>
      <c r="BF41" s="150">
        <f t="shared" si="48"/>
        <v>6.623558046159682</v>
      </c>
      <c r="BG41" s="150">
        <f t="shared" si="49"/>
        <v>2.2942083828500905</v>
      </c>
      <c r="BH41" s="150">
        <f t="shared" si="50"/>
        <v>36494.20507151853</v>
      </c>
      <c r="BI41" s="150">
        <f t="shared" si="51"/>
        <v>-10000.184946836278</v>
      </c>
      <c r="BJ41" s="150">
        <f t="shared" si="52"/>
        <v>-10124.815582679674</v>
      </c>
    </row>
    <row r="42" spans="1:62" ht="12.75">
      <c r="A42" s="149">
        <v>0.32</v>
      </c>
      <c r="B42" s="149">
        <f t="shared" si="4"/>
        <v>0.8443279255020151</v>
      </c>
      <c r="C42" s="149">
        <f aca="true" t="shared" si="53" ref="C42:C73">$B$6*PI()/$B$4*COS(PI()*$A42)</f>
        <v>0.28055825378376326</v>
      </c>
      <c r="D42" s="150">
        <f aca="true" t="shared" si="54" ref="D42:D73">$B$6*PI()^2/$B$4^2*SIN(PI()*$A42)*$B$2</f>
        <v>4629.545894165187</v>
      </c>
      <c r="E42" s="150">
        <f aca="true" t="shared" si="55" ref="E42:E73">-$B$6*PI()^3/$B$4^3*COS(PI()*$A42)*$B$2</f>
        <v>-1538.3327646145417</v>
      </c>
      <c r="F42" s="150">
        <f aca="true" t="shared" si="56" ref="F42:F73">-$B$6*PI()^4/$B$4^4*SIN(PI()*$A42)*$B$2</f>
        <v>-1269.2162925582747</v>
      </c>
      <c r="H42" s="149">
        <f t="shared" si="5"/>
        <v>0.32</v>
      </c>
      <c r="I42" s="150">
        <f t="shared" si="6"/>
        <v>0.001253332335643041</v>
      </c>
      <c r="J42" s="150">
        <f t="shared" si="7"/>
        <v>-0.01558410128583998</v>
      </c>
      <c r="K42" s="150">
        <f t="shared" si="8"/>
        <v>61.84947167945081</v>
      </c>
      <c r="L42" s="150">
        <f t="shared" si="9"/>
        <v>769.044573188743</v>
      </c>
      <c r="M42" s="150">
        <f t="shared" si="10"/>
        <v>-152.60745447313982</v>
      </c>
      <c r="O42" s="149">
        <f t="shared" si="11"/>
        <v>0.32</v>
      </c>
      <c r="P42" s="150">
        <f t="shared" si="12"/>
        <v>0.8455812578376581</v>
      </c>
      <c r="Q42" s="150">
        <f t="shared" si="13"/>
        <v>0.2649741524979233</v>
      </c>
      <c r="R42" s="150">
        <f t="shared" si="14"/>
        <v>4691.395365844638</v>
      </c>
      <c r="S42" s="150">
        <f t="shared" si="15"/>
        <v>-769.2881914257987</v>
      </c>
      <c r="T42" s="150">
        <f t="shared" si="16"/>
        <v>-1421.8237470314145</v>
      </c>
      <c r="V42" s="149">
        <f t="shared" si="17"/>
        <v>0.32</v>
      </c>
      <c r="W42" s="150">
        <f t="shared" si="18"/>
        <v>-0.0009510565162951537</v>
      </c>
      <c r="X42" s="150">
        <f t="shared" si="19"/>
        <v>0.000809004599468944</v>
      </c>
      <c r="Y42" s="150">
        <f t="shared" si="20"/>
        <v>-130.36877192932445</v>
      </c>
      <c r="Z42" s="150">
        <f t="shared" si="21"/>
        <v>-110.89660215861419</v>
      </c>
      <c r="AA42" s="150">
        <f t="shared" si="22"/>
        <v>893.5334758321358</v>
      </c>
      <c r="AC42" s="149">
        <f t="shared" si="23"/>
        <v>0.32</v>
      </c>
      <c r="AD42" s="150">
        <f t="shared" si="24"/>
        <v>1.6889581268233782</v>
      </c>
      <c r="AE42" s="150">
        <f t="shared" si="25"/>
        <v>0.5463414108811555</v>
      </c>
      <c r="AF42" s="150">
        <f t="shared" si="26"/>
        <v>9190.572488080501</v>
      </c>
      <c r="AG42" s="150">
        <f t="shared" si="27"/>
        <v>-2418.5175581989547</v>
      </c>
      <c r="AH42" s="150">
        <f t="shared" si="28"/>
        <v>-1797.5065637575537</v>
      </c>
      <c r="AJ42" s="149">
        <f t="shared" si="29"/>
        <v>0.32</v>
      </c>
      <c r="AK42" s="150">
        <f t="shared" si="30"/>
        <v>0.00013690942118573787</v>
      </c>
      <c r="AL42" s="150">
        <f t="shared" si="31"/>
        <v>0.0005343619130743927</v>
      </c>
      <c r="AM42" s="150">
        <f t="shared" si="32"/>
        <v>36.783805260212446</v>
      </c>
      <c r="AN42" s="150">
        <f t="shared" si="33"/>
        <v>-143.56838542423566</v>
      </c>
      <c r="AO42" s="150">
        <f t="shared" si="34"/>
        <v>-494.13996411014784</v>
      </c>
      <c r="AQ42" s="149">
        <f t="shared" si="35"/>
        <v>0.32</v>
      </c>
      <c r="AR42" s="150">
        <f t="shared" si="36"/>
        <v>3.379004219584237</v>
      </c>
      <c r="AS42" s="150">
        <f t="shared" si="37"/>
        <v>1.0924081790759164</v>
      </c>
      <c r="AT42" s="150">
        <f t="shared" si="38"/>
        <v>18548.29755335054</v>
      </c>
      <c r="AU42" s="150">
        <f t="shared" si="39"/>
        <v>-4869.706899663532</v>
      </c>
      <c r="AV42" s="150">
        <f t="shared" si="40"/>
        <v>-4982.686567457391</v>
      </c>
      <c r="AX42" s="149">
        <f t="shared" si="41"/>
        <v>0.32</v>
      </c>
      <c r="AY42" s="150">
        <f t="shared" si="42"/>
        <v>3.68124552684678E-05</v>
      </c>
      <c r="AZ42" s="150">
        <f t="shared" si="43"/>
        <v>-0.00043814684663205975</v>
      </c>
      <c r="BA42" s="150">
        <f t="shared" si="44"/>
        <v>16.34959667396587</v>
      </c>
      <c r="BB42" s="150">
        <f t="shared" si="45"/>
        <v>194.59512206294403</v>
      </c>
      <c r="BC42" s="150">
        <f t="shared" si="46"/>
        <v>-363.06911540117136</v>
      </c>
      <c r="BE42" s="149">
        <f t="shared" si="47"/>
        <v>0.32</v>
      </c>
      <c r="BF42" s="150">
        <f t="shared" si="48"/>
        <v>6.7579083422025565</v>
      </c>
      <c r="BG42" s="150">
        <f t="shared" si="49"/>
        <v>2.1838438493921264</v>
      </c>
      <c r="BH42" s="150">
        <f t="shared" si="50"/>
        <v>37076.16089811484</v>
      </c>
      <c r="BI42" s="150">
        <f t="shared" si="51"/>
        <v>-9401.250291839882</v>
      </c>
      <c r="BJ42" s="150">
        <f t="shared" si="52"/>
        <v>-9834.302286205804</v>
      </c>
    </row>
    <row r="43" spans="1:62" ht="12.75">
      <c r="A43" s="149">
        <v>0.33</v>
      </c>
      <c r="B43" s="149">
        <f t="shared" si="4"/>
        <v>0.8607420270039436</v>
      </c>
      <c r="C43" s="149">
        <f t="shared" si="53"/>
        <v>0.2665334620157189</v>
      </c>
      <c r="D43" s="150">
        <f t="shared" si="54"/>
        <v>4719.54627662261</v>
      </c>
      <c r="E43" s="150">
        <f t="shared" si="55"/>
        <v>-1461.433238748846</v>
      </c>
      <c r="F43" s="150">
        <f t="shared" si="56"/>
        <v>-1293.8904084138721</v>
      </c>
      <c r="H43" s="149">
        <f t="shared" si="5"/>
        <v>0.33</v>
      </c>
      <c r="I43" s="150">
        <f t="shared" si="6"/>
        <v>0.0003141075907812824</v>
      </c>
      <c r="J43" s="150">
        <f t="shared" si="7"/>
        <v>-0.015700212336298928</v>
      </c>
      <c r="K43" s="150">
        <f t="shared" si="8"/>
        <v>15.5005883019526</v>
      </c>
      <c r="L43" s="150">
        <f t="shared" si="9"/>
        <v>774.7744238618667</v>
      </c>
      <c r="M43" s="150">
        <f t="shared" si="10"/>
        <v>-38.2461686311064</v>
      </c>
      <c r="O43" s="149">
        <f t="shared" si="11"/>
        <v>0.33</v>
      </c>
      <c r="P43" s="150">
        <f t="shared" si="12"/>
        <v>0.861056134594725</v>
      </c>
      <c r="Q43" s="150">
        <f t="shared" si="13"/>
        <v>0.25083324967942</v>
      </c>
      <c r="R43" s="150">
        <f t="shared" si="14"/>
        <v>4735.046864924563</v>
      </c>
      <c r="S43" s="150">
        <f t="shared" si="15"/>
        <v>-686.6588148869793</v>
      </c>
      <c r="T43" s="150">
        <f t="shared" si="16"/>
        <v>-1332.1365770449786</v>
      </c>
      <c r="V43" s="149">
        <f t="shared" si="17"/>
        <v>0.33</v>
      </c>
      <c r="W43" s="150">
        <f t="shared" si="18"/>
        <v>-0.0008910065241883676</v>
      </c>
      <c r="X43" s="150">
        <f t="shared" si="19"/>
        <v>0.0011885443489844344</v>
      </c>
      <c r="Y43" s="150">
        <f t="shared" si="20"/>
        <v>-122.13724878512282</v>
      </c>
      <c r="Z43" s="150">
        <f t="shared" si="21"/>
        <v>-162.92309080037023</v>
      </c>
      <c r="AA43" s="150">
        <f t="shared" si="22"/>
        <v>837.1155056573571</v>
      </c>
      <c r="AC43" s="149">
        <f t="shared" si="23"/>
        <v>0.33</v>
      </c>
      <c r="AD43" s="150">
        <f t="shared" si="24"/>
        <v>1.7209071550744803</v>
      </c>
      <c r="AE43" s="150">
        <f t="shared" si="25"/>
        <v>0.5185552560441233</v>
      </c>
      <c r="AF43" s="150">
        <f t="shared" si="26"/>
        <v>9332.455892762051</v>
      </c>
      <c r="AG43" s="150">
        <f t="shared" si="27"/>
        <v>-2311.0151444361954</v>
      </c>
      <c r="AH43" s="150">
        <f t="shared" si="28"/>
        <v>-1788.9114798014934</v>
      </c>
      <c r="AJ43" s="149">
        <f t="shared" si="29"/>
        <v>0.33</v>
      </c>
      <c r="AK43" s="150">
        <f t="shared" si="30"/>
        <v>0.0001654161148549124</v>
      </c>
      <c r="AL43" s="150">
        <f t="shared" si="31"/>
        <v>0.00041202863579854396</v>
      </c>
      <c r="AM43" s="150">
        <f t="shared" si="32"/>
        <v>44.44277174665232</v>
      </c>
      <c r="AN43" s="150">
        <f t="shared" si="33"/>
        <v>-110.70079012519751</v>
      </c>
      <c r="AO43" s="150">
        <f t="shared" si="34"/>
        <v>-597.0276723816974</v>
      </c>
      <c r="AQ43" s="149">
        <f t="shared" si="35"/>
        <v>0.33</v>
      </c>
      <c r="AR43" s="150">
        <f t="shared" si="36"/>
        <v>3.442870732788004</v>
      </c>
      <c r="AS43" s="150">
        <f t="shared" si="37"/>
        <v>1.0363339963750606</v>
      </c>
      <c r="AT43" s="150">
        <f t="shared" si="38"/>
        <v>18831.491806055878</v>
      </c>
      <c r="AU43" s="150">
        <f t="shared" si="39"/>
        <v>-4569.807988197218</v>
      </c>
      <c r="AV43" s="150">
        <f t="shared" si="40"/>
        <v>-5011.966137642041</v>
      </c>
      <c r="AX43" s="149">
        <f t="shared" si="41"/>
        <v>0.33</v>
      </c>
      <c r="AY43" s="150">
        <f t="shared" si="42"/>
        <v>9.410831331851415E-06</v>
      </c>
      <c r="AZ43" s="150">
        <f t="shared" si="43"/>
        <v>-0.00046914752312856873</v>
      </c>
      <c r="BA43" s="150">
        <f t="shared" si="44"/>
        <v>4.179653204883766</v>
      </c>
      <c r="BB43" s="150">
        <f t="shared" si="45"/>
        <v>208.36352065634517</v>
      </c>
      <c r="BC43" s="150">
        <f t="shared" si="46"/>
        <v>-92.81592824838312</v>
      </c>
      <c r="BE43" s="149">
        <f t="shared" si="47"/>
        <v>0.33</v>
      </c>
      <c r="BF43" s="150">
        <f t="shared" si="48"/>
        <v>6.885585460292486</v>
      </c>
      <c r="BG43" s="150">
        <f t="shared" si="49"/>
        <v>2.071786816591194</v>
      </c>
      <c r="BH43" s="150">
        <f t="shared" si="50"/>
        <v>37622.720493569985</v>
      </c>
      <c r="BI43" s="150">
        <f t="shared" si="51"/>
        <v>-8820.551665612893</v>
      </c>
      <c r="BJ43" s="150">
        <f t="shared" si="52"/>
        <v>-9519.720531150768</v>
      </c>
    </row>
    <row r="44" spans="1:62" ht="12.75">
      <c r="A44" s="149">
        <v>0.34</v>
      </c>
      <c r="B44" s="149">
        <f t="shared" si="4"/>
        <v>0.8763066800438637</v>
      </c>
      <c r="C44" s="149">
        <f t="shared" si="53"/>
        <v>0.25224563389963994</v>
      </c>
      <c r="D44" s="150">
        <f t="shared" si="54"/>
        <v>4804.889036702734</v>
      </c>
      <c r="E44" s="150">
        <f t="shared" si="55"/>
        <v>-1383.0914547174787</v>
      </c>
      <c r="F44" s="150">
        <f t="shared" si="56"/>
        <v>-1317.2876106496476</v>
      </c>
      <c r="H44" s="149">
        <f t="shared" si="5"/>
        <v>0.34</v>
      </c>
      <c r="I44" s="150">
        <f t="shared" si="6"/>
        <v>-0.0006279051952931378</v>
      </c>
      <c r="J44" s="150">
        <f t="shared" si="7"/>
        <v>-0.015676967190582567</v>
      </c>
      <c r="K44" s="150">
        <f t="shared" si="8"/>
        <v>-30.98587939466013</v>
      </c>
      <c r="L44" s="150">
        <f t="shared" si="9"/>
        <v>773.627321899536</v>
      </c>
      <c r="M44" s="150">
        <f t="shared" si="10"/>
        <v>76.45459291129042</v>
      </c>
      <c r="O44" s="149">
        <f t="shared" si="11"/>
        <v>0.34</v>
      </c>
      <c r="P44" s="150">
        <f t="shared" si="12"/>
        <v>0.8756787748485706</v>
      </c>
      <c r="Q44" s="150">
        <f t="shared" si="13"/>
        <v>0.23656866670905738</v>
      </c>
      <c r="R44" s="150">
        <f t="shared" si="14"/>
        <v>4773.903157308074</v>
      </c>
      <c r="S44" s="150">
        <f t="shared" si="15"/>
        <v>-609.4641328179426</v>
      </c>
      <c r="T44" s="150">
        <f t="shared" si="16"/>
        <v>-1240.8330177383573</v>
      </c>
      <c r="V44" s="149">
        <f t="shared" si="17"/>
        <v>0.34</v>
      </c>
      <c r="W44" s="150">
        <f t="shared" si="18"/>
        <v>-0.000809016994374947</v>
      </c>
      <c r="X44" s="150">
        <f t="shared" si="19"/>
        <v>0.0015388181920753822</v>
      </c>
      <c r="Y44" s="150">
        <f t="shared" si="20"/>
        <v>-110.89830122554251</v>
      </c>
      <c r="Z44" s="150">
        <f t="shared" si="21"/>
        <v>-210.93787223588276</v>
      </c>
      <c r="AA44" s="150">
        <f t="shared" si="22"/>
        <v>760.0849735062137</v>
      </c>
      <c r="AC44" s="149">
        <f t="shared" si="23"/>
        <v>0.34</v>
      </c>
      <c r="AD44" s="150">
        <f t="shared" si="24"/>
        <v>1.7511764378980594</v>
      </c>
      <c r="AE44" s="150">
        <f t="shared" si="25"/>
        <v>0.49035311880077276</v>
      </c>
      <c r="AF44" s="150">
        <f t="shared" si="26"/>
        <v>9467.893892785265</v>
      </c>
      <c r="AG44" s="150">
        <f t="shared" si="27"/>
        <v>-2203.493459771304</v>
      </c>
      <c r="AH44" s="150">
        <f t="shared" si="28"/>
        <v>-1798.0356548817908</v>
      </c>
      <c r="AJ44" s="149">
        <f t="shared" si="29"/>
        <v>0.34</v>
      </c>
      <c r="AK44" s="150">
        <f t="shared" si="30"/>
        <v>0.00018595529717765037</v>
      </c>
      <c r="AL44" s="150">
        <f t="shared" si="31"/>
        <v>0.00026984939107471575</v>
      </c>
      <c r="AM44" s="150">
        <f t="shared" si="32"/>
        <v>49.96108652893915</v>
      </c>
      <c r="AN44" s="150">
        <f t="shared" si="33"/>
        <v>-72.50112786185143</v>
      </c>
      <c r="AO44" s="150">
        <f t="shared" si="34"/>
        <v>-671.1586615269994</v>
      </c>
      <c r="AQ44" s="149">
        <f t="shared" si="35"/>
        <v>0.34</v>
      </c>
      <c r="AR44" s="150">
        <f t="shared" si="36"/>
        <v>3.503347848087671</v>
      </c>
      <c r="AS44" s="150">
        <f t="shared" si="37"/>
        <v>0.9794372688005448</v>
      </c>
      <c r="AT44" s="150">
        <f t="shared" si="38"/>
        <v>19096.64717332501</v>
      </c>
      <c r="AU44" s="150">
        <f t="shared" si="39"/>
        <v>-4268.550175168577</v>
      </c>
      <c r="AV44" s="150">
        <f t="shared" si="40"/>
        <v>-5027.314944796795</v>
      </c>
      <c r="AX44" s="149">
        <f t="shared" si="41"/>
        <v>0.34</v>
      </c>
      <c r="AY44" s="150">
        <f t="shared" si="42"/>
        <v>-1.873813145857267E-05</v>
      </c>
      <c r="AZ44" s="150">
        <f t="shared" si="43"/>
        <v>-0.0004628919615906244</v>
      </c>
      <c r="BA44" s="150">
        <f t="shared" si="44"/>
        <v>-8.32220751202739</v>
      </c>
      <c r="BB44" s="150">
        <f t="shared" si="45"/>
        <v>205.58522436046704</v>
      </c>
      <c r="BC44" s="150">
        <f t="shared" si="46"/>
        <v>184.80801574684003</v>
      </c>
      <c r="BE44" s="149">
        <f t="shared" si="47"/>
        <v>0.34</v>
      </c>
      <c r="BF44" s="150">
        <f t="shared" si="48"/>
        <v>7.0064910027467056</v>
      </c>
      <c r="BG44" s="150">
        <f t="shared" si="49"/>
        <v>1.9581417962484244</v>
      </c>
      <c r="BH44" s="150">
        <f t="shared" si="50"/>
        <v>38135.01105260906</v>
      </c>
      <c r="BI44" s="150">
        <f t="shared" si="51"/>
        <v>-8259.013998114835</v>
      </c>
      <c r="BJ44" s="150">
        <f t="shared" si="52"/>
        <v>-9198.663212319752</v>
      </c>
    </row>
    <row r="45" spans="1:62" ht="12.75">
      <c r="A45" s="149">
        <v>0.35</v>
      </c>
      <c r="B45" s="149">
        <f t="shared" si="4"/>
        <v>0.8910065241883678</v>
      </c>
      <c r="C45" s="149">
        <f t="shared" si="53"/>
        <v>0.2377088697968865</v>
      </c>
      <c r="D45" s="150">
        <f t="shared" si="54"/>
        <v>4885.489951404915</v>
      </c>
      <c r="E45" s="150">
        <f t="shared" si="55"/>
        <v>-1303.3847264029603</v>
      </c>
      <c r="F45" s="150">
        <f t="shared" si="56"/>
        <v>-1339.3848090517715</v>
      </c>
      <c r="H45" s="149">
        <f t="shared" si="5"/>
        <v>0.35</v>
      </c>
      <c r="I45" s="150">
        <f t="shared" si="6"/>
        <v>-0.0015643446504023074</v>
      </c>
      <c r="J45" s="150">
        <f t="shared" si="7"/>
        <v>-0.015514572174249893</v>
      </c>
      <c r="K45" s="150">
        <f t="shared" si="8"/>
        <v>-77.19731423215603</v>
      </c>
      <c r="L45" s="150">
        <f t="shared" si="9"/>
        <v>765.6134490599761</v>
      </c>
      <c r="M45" s="150">
        <f t="shared" si="10"/>
        <v>190.47673807449132</v>
      </c>
      <c r="O45" s="149">
        <f t="shared" si="11"/>
        <v>0.35</v>
      </c>
      <c r="P45" s="150">
        <f t="shared" si="12"/>
        <v>0.8894421795379654</v>
      </c>
      <c r="Q45" s="150">
        <f t="shared" si="13"/>
        <v>0.2221942976226366</v>
      </c>
      <c r="R45" s="150">
        <f t="shared" si="14"/>
        <v>4808.292637172759</v>
      </c>
      <c r="S45" s="150">
        <f t="shared" si="15"/>
        <v>-537.7712773429841</v>
      </c>
      <c r="T45" s="150">
        <f t="shared" si="16"/>
        <v>-1148.9080709772802</v>
      </c>
      <c r="V45" s="149">
        <f t="shared" si="17"/>
        <v>0.35</v>
      </c>
      <c r="W45" s="150">
        <f t="shared" si="18"/>
        <v>-0.0007071067811865477</v>
      </c>
      <c r="X45" s="150">
        <f t="shared" si="19"/>
        <v>0.0018512012242326522</v>
      </c>
      <c r="Y45" s="150">
        <f t="shared" si="20"/>
        <v>-96.92866943942889</v>
      </c>
      <c r="Z45" s="150">
        <f t="shared" si="21"/>
        <v>-253.75866319428596</v>
      </c>
      <c r="AA45" s="150">
        <f t="shared" si="22"/>
        <v>664.3386267299466</v>
      </c>
      <c r="AC45" s="149">
        <f t="shared" si="23"/>
        <v>0.35</v>
      </c>
      <c r="AD45" s="150">
        <f t="shared" si="24"/>
        <v>1.7797415969451467</v>
      </c>
      <c r="AE45" s="150">
        <f t="shared" si="25"/>
        <v>0.46175436864375574</v>
      </c>
      <c r="AF45" s="150">
        <f t="shared" si="26"/>
        <v>9596.853919138244</v>
      </c>
      <c r="AG45" s="150">
        <f t="shared" si="27"/>
        <v>-2094.9146669402303</v>
      </c>
      <c r="AH45" s="150">
        <f t="shared" si="28"/>
        <v>-1823.9542532991054</v>
      </c>
      <c r="AJ45" s="149">
        <f t="shared" si="29"/>
        <v>0.35</v>
      </c>
      <c r="AK45" s="150">
        <f t="shared" si="30"/>
        <v>0.00019753766811902754</v>
      </c>
      <c r="AL45" s="150">
        <f t="shared" si="31"/>
        <v>0.0001146724520990159</v>
      </c>
      <c r="AM45" s="150">
        <f t="shared" si="32"/>
        <v>53.072951829875386</v>
      </c>
      <c r="AN45" s="150">
        <f t="shared" si="33"/>
        <v>-30.809341754493136</v>
      </c>
      <c r="AO45" s="150">
        <f t="shared" si="34"/>
        <v>-712.9623030274482</v>
      </c>
      <c r="AQ45" s="149">
        <f t="shared" si="35"/>
        <v>0.35</v>
      </c>
      <c r="AR45" s="150">
        <f t="shared" si="36"/>
        <v>3.560387838339599</v>
      </c>
      <c r="AS45" s="150">
        <f t="shared" si="37"/>
        <v>0.9217722085153779</v>
      </c>
      <c r="AT45" s="150">
        <f t="shared" si="38"/>
        <v>19343.709459545793</v>
      </c>
      <c r="AU45" s="150">
        <f t="shared" si="39"/>
        <v>-3966.880012440668</v>
      </c>
      <c r="AV45" s="150">
        <f t="shared" si="40"/>
        <v>-5025.209436355605</v>
      </c>
      <c r="AX45" s="149">
        <f t="shared" si="41"/>
        <v>0.35</v>
      </c>
      <c r="AY45" s="150">
        <f t="shared" si="42"/>
        <v>-4.5399049973954564E-05</v>
      </c>
      <c r="AZ45" s="150">
        <f t="shared" si="43"/>
        <v>-0.0004198769326036132</v>
      </c>
      <c r="BA45" s="150">
        <f t="shared" si="44"/>
        <v>-20.163179854269796</v>
      </c>
      <c r="BB45" s="150">
        <f t="shared" si="45"/>
        <v>186.48086498732346</v>
      </c>
      <c r="BC45" s="150">
        <f t="shared" si="46"/>
        <v>447.75586941672935</v>
      </c>
      <c r="BE45" s="149">
        <f t="shared" si="47"/>
        <v>0.35</v>
      </c>
      <c r="BF45" s="150">
        <f t="shared" si="48"/>
        <v>7.120532739961106</v>
      </c>
      <c r="BG45" s="150">
        <f t="shared" si="49"/>
        <v>1.8430098676460531</v>
      </c>
      <c r="BH45" s="150">
        <f t="shared" si="50"/>
        <v>38614.18278740744</v>
      </c>
      <c r="BI45" s="150">
        <f t="shared" si="51"/>
        <v>-7716.46981813952</v>
      </c>
      <c r="BJ45" s="150">
        <f t="shared" si="52"/>
        <v>-8889.700700267034</v>
      </c>
    </row>
    <row r="46" spans="1:62" ht="12.75">
      <c r="A46" s="149">
        <v>0.36</v>
      </c>
      <c r="B46" s="149">
        <f t="shared" si="4"/>
        <v>0.9048270524660196</v>
      </c>
      <c r="C46" s="149">
        <f t="shared" si="53"/>
        <v>0.22293751573858311</v>
      </c>
      <c r="D46" s="150">
        <f t="shared" si="54"/>
        <v>4961.26947735741</v>
      </c>
      <c r="E46" s="150">
        <f t="shared" si="55"/>
        <v>-1222.3917147230266</v>
      </c>
      <c r="F46" s="150">
        <f t="shared" si="56"/>
        <v>-1360.1601963532498</v>
      </c>
      <c r="H46" s="149">
        <f t="shared" si="5"/>
        <v>0.36</v>
      </c>
      <c r="I46" s="150">
        <f t="shared" si="6"/>
        <v>-0.00248689887164855</v>
      </c>
      <c r="J46" s="150">
        <f t="shared" si="7"/>
        <v>-0.015214468716962432</v>
      </c>
      <c r="K46" s="150">
        <f t="shared" si="8"/>
        <v>-122.72354024343346</v>
      </c>
      <c r="L46" s="150">
        <f t="shared" si="9"/>
        <v>750.803937045844</v>
      </c>
      <c r="M46" s="150">
        <f t="shared" si="10"/>
        <v>302.8081982259645</v>
      </c>
      <c r="O46" s="149">
        <f t="shared" si="11"/>
        <v>0.36</v>
      </c>
      <c r="P46" s="150">
        <f t="shared" si="12"/>
        <v>0.902340153594371</v>
      </c>
      <c r="Q46" s="150">
        <f t="shared" si="13"/>
        <v>0.20772304702162067</v>
      </c>
      <c r="R46" s="150">
        <f t="shared" si="14"/>
        <v>4838.545937113977</v>
      </c>
      <c r="S46" s="150">
        <f t="shared" si="15"/>
        <v>-471.58777767718254</v>
      </c>
      <c r="T46" s="150">
        <f t="shared" si="16"/>
        <v>-1057.3519981272852</v>
      </c>
      <c r="V46" s="149">
        <f t="shared" si="17"/>
        <v>0.36</v>
      </c>
      <c r="W46" s="150">
        <f t="shared" si="18"/>
        <v>-0.0005877852522924733</v>
      </c>
      <c r="X46" s="150">
        <f t="shared" si="19"/>
        <v>0.0021180015384646917</v>
      </c>
      <c r="Y46" s="150">
        <f t="shared" si="20"/>
        <v>-80.57233212390574</v>
      </c>
      <c r="Z46" s="150">
        <f t="shared" si="21"/>
        <v>-290.33107368812705</v>
      </c>
      <c r="AA46" s="150">
        <f t="shared" si="22"/>
        <v>552.2340581500928</v>
      </c>
      <c r="AC46" s="149">
        <f t="shared" si="23"/>
        <v>0.36</v>
      </c>
      <c r="AD46" s="150">
        <f t="shared" si="24"/>
        <v>1.8065794208080983</v>
      </c>
      <c r="AE46" s="150">
        <f t="shared" si="25"/>
        <v>0.4327785642986685</v>
      </c>
      <c r="AF46" s="150">
        <f t="shared" si="26"/>
        <v>9719.243082347482</v>
      </c>
      <c r="AG46" s="150">
        <f t="shared" si="27"/>
        <v>-1984.3105660883361</v>
      </c>
      <c r="AH46" s="150">
        <f t="shared" si="28"/>
        <v>-1865.2781363304423</v>
      </c>
      <c r="AJ46" s="149">
        <f t="shared" si="29"/>
        <v>0.36</v>
      </c>
      <c r="AK46" s="150">
        <f t="shared" si="30"/>
        <v>0.00019960534568565433</v>
      </c>
      <c r="AL46" s="150">
        <f t="shared" si="31"/>
        <v>-4.602785480262154E-05</v>
      </c>
      <c r="AM46" s="150">
        <f t="shared" si="32"/>
        <v>53.62848006374708</v>
      </c>
      <c r="AN46" s="150">
        <f t="shared" si="33"/>
        <v>12.366421776833398</v>
      </c>
      <c r="AO46" s="150">
        <f t="shared" si="34"/>
        <v>-720.4250627828794</v>
      </c>
      <c r="AQ46" s="149">
        <f t="shared" si="35"/>
        <v>0.36</v>
      </c>
      <c r="AR46" s="150">
        <f t="shared" si="36"/>
        <v>3.613946232214175</v>
      </c>
      <c r="AS46" s="150">
        <f t="shared" si="37"/>
        <v>0.8633930992040698</v>
      </c>
      <c r="AT46" s="150">
        <f t="shared" si="38"/>
        <v>19572.68697688262</v>
      </c>
      <c r="AU46" s="150">
        <f t="shared" si="39"/>
        <v>-3665.923636711712</v>
      </c>
      <c r="AV46" s="150">
        <f t="shared" si="40"/>
        <v>-5003.215393593857</v>
      </c>
      <c r="AX46" s="149">
        <f t="shared" si="41"/>
        <v>0.36</v>
      </c>
      <c r="AY46" s="150">
        <f t="shared" si="42"/>
        <v>-6.845471059286892E-05</v>
      </c>
      <c r="AZ46" s="150">
        <f t="shared" si="43"/>
        <v>-0.00034351837269068106</v>
      </c>
      <c r="BA46" s="150">
        <f t="shared" si="44"/>
        <v>-30.402941082420483</v>
      </c>
      <c r="BB46" s="150">
        <f t="shared" si="45"/>
        <v>152.567569933335</v>
      </c>
      <c r="BC46" s="150">
        <f t="shared" si="46"/>
        <v>675.1462525045148</v>
      </c>
      <c r="BE46" s="149">
        <f t="shared" si="47"/>
        <v>0.36</v>
      </c>
      <c r="BF46" s="150">
        <f t="shared" si="48"/>
        <v>7.227624404372071</v>
      </c>
      <c r="BG46" s="150">
        <f t="shared" si="49"/>
        <v>1.7264887078902513</v>
      </c>
      <c r="BH46" s="150">
        <f t="shared" si="50"/>
        <v>39061.34253261907</v>
      </c>
      <c r="BI46" s="150">
        <f t="shared" si="51"/>
        <v>-7191.646125266921</v>
      </c>
      <c r="BJ46" s="150">
        <f t="shared" si="52"/>
        <v>-8610.859471900318</v>
      </c>
    </row>
    <row r="47" spans="1:62" ht="12.75">
      <c r="A47" s="149">
        <v>0.37</v>
      </c>
      <c r="B47" s="149">
        <f t="shared" si="4"/>
        <v>0.9177546256839811</v>
      </c>
      <c r="C47" s="149">
        <f t="shared" si="53"/>
        <v>0.20794614926781818</v>
      </c>
      <c r="D47" s="150">
        <f t="shared" si="54"/>
        <v>5032.152829317076</v>
      </c>
      <c r="E47" s="150">
        <f t="shared" si="55"/>
        <v>-1140.1923500018015</v>
      </c>
      <c r="F47" s="150">
        <f t="shared" si="56"/>
        <v>-1379.593269755058</v>
      </c>
      <c r="H47" s="149">
        <f t="shared" si="5"/>
        <v>0.37</v>
      </c>
      <c r="I47" s="150">
        <f t="shared" si="6"/>
        <v>-0.003387379202452915</v>
      </c>
      <c r="J47" s="150">
        <f t="shared" si="7"/>
        <v>-0.014779320558252552</v>
      </c>
      <c r="K47" s="150">
        <f t="shared" si="8"/>
        <v>-167.16046342343927</v>
      </c>
      <c r="L47" s="150">
        <f t="shared" si="9"/>
        <v>729.3302361341991</v>
      </c>
      <c r="M47" s="150">
        <f t="shared" si="10"/>
        <v>412.45191137302817</v>
      </c>
      <c r="O47" s="149">
        <f t="shared" si="11"/>
        <v>0.37</v>
      </c>
      <c r="P47" s="150">
        <f t="shared" si="12"/>
        <v>0.9143672464815282</v>
      </c>
      <c r="Q47" s="150">
        <f t="shared" si="13"/>
        <v>0.19316682870956564</v>
      </c>
      <c r="R47" s="150">
        <f t="shared" si="14"/>
        <v>4864.992365893637</v>
      </c>
      <c r="S47" s="150">
        <f t="shared" si="15"/>
        <v>-410.8621138676024</v>
      </c>
      <c r="T47" s="150">
        <f t="shared" si="16"/>
        <v>-967.1413583820297</v>
      </c>
      <c r="V47" s="149">
        <f t="shared" si="17"/>
        <v>0.37</v>
      </c>
      <c r="W47" s="150">
        <f t="shared" si="18"/>
        <v>-0.0004539904997395462</v>
      </c>
      <c r="X47" s="150">
        <f t="shared" si="19"/>
        <v>0.002332649625575628</v>
      </c>
      <c r="Y47" s="150">
        <f t="shared" si="20"/>
        <v>-62.23203658725252</v>
      </c>
      <c r="Z47" s="150">
        <f t="shared" si="21"/>
        <v>-319.7545695941758</v>
      </c>
      <c r="AA47" s="150">
        <f t="shared" si="22"/>
        <v>426.5316542988205</v>
      </c>
      <c r="AC47" s="149">
        <f t="shared" si="23"/>
        <v>0.37</v>
      </c>
      <c r="AD47" s="150">
        <f t="shared" si="24"/>
        <v>1.8316678816657699</v>
      </c>
      <c r="AE47" s="150">
        <f t="shared" si="25"/>
        <v>0.40344562760295943</v>
      </c>
      <c r="AF47" s="150">
        <f t="shared" si="26"/>
        <v>9834.91315862346</v>
      </c>
      <c r="AG47" s="150">
        <f t="shared" si="27"/>
        <v>-1870.8090334635797</v>
      </c>
      <c r="AH47" s="150">
        <f t="shared" si="28"/>
        <v>-1920.2029738382669</v>
      </c>
      <c r="AJ47" s="149">
        <f t="shared" si="29"/>
        <v>0.37</v>
      </c>
      <c r="AK47" s="150">
        <f t="shared" si="30"/>
        <v>0.00019205873713538861</v>
      </c>
      <c r="AL47" s="150">
        <f t="shared" si="31"/>
        <v>-0.00020451116213493774</v>
      </c>
      <c r="AM47" s="150">
        <f t="shared" si="32"/>
        <v>51.60091339314206</v>
      </c>
      <c r="AN47" s="150">
        <f t="shared" si="33"/>
        <v>54.94653834892509</v>
      </c>
      <c r="AO47" s="150">
        <f t="shared" si="34"/>
        <v>-693.1874859537247</v>
      </c>
      <c r="AQ47" s="149">
        <f t="shared" si="35"/>
        <v>0.37</v>
      </c>
      <c r="AR47" s="150">
        <f t="shared" si="36"/>
        <v>3.663981812568415</v>
      </c>
      <c r="AS47" s="150">
        <f t="shared" si="37"/>
        <v>0.8043540944182084</v>
      </c>
      <c r="AT47" s="150">
        <f t="shared" si="38"/>
        <v>19783.65926722732</v>
      </c>
      <c r="AU47" s="150">
        <f t="shared" si="39"/>
        <v>-3366.9169589840585</v>
      </c>
      <c r="AV47" s="150">
        <f t="shared" si="40"/>
        <v>-4960.125087929079</v>
      </c>
      <c r="AX47" s="149">
        <f t="shared" si="41"/>
        <v>0.37</v>
      </c>
      <c r="AY47" s="150">
        <f t="shared" si="42"/>
        <v>-8.607420270039441E-05</v>
      </c>
      <c r="AZ47" s="150">
        <f t="shared" si="43"/>
        <v>-0.00023988011581414678</v>
      </c>
      <c r="BA47" s="150">
        <f t="shared" si="44"/>
        <v>-38.22832484064316</v>
      </c>
      <c r="BB47" s="150">
        <f t="shared" si="45"/>
        <v>106.53848310479076</v>
      </c>
      <c r="BC47" s="150">
        <f t="shared" si="46"/>
        <v>848.9214969603422</v>
      </c>
      <c r="BE47" s="149">
        <f t="shared" si="47"/>
        <v>0.37</v>
      </c>
      <c r="BF47" s="150">
        <f t="shared" si="48"/>
        <v>7.327685492196994</v>
      </c>
      <c r="BG47" s="150">
        <f t="shared" si="49"/>
        <v>1.6086728198827376</v>
      </c>
      <c r="BH47" s="150">
        <f t="shared" si="50"/>
        <v>39477.48929622085</v>
      </c>
      <c r="BI47" s="150">
        <f t="shared" si="51"/>
        <v>-6682.241973212252</v>
      </c>
      <c r="BJ47" s="150">
        <f t="shared" si="52"/>
        <v>-8378.141192944091</v>
      </c>
    </row>
    <row r="48" spans="1:62" ht="12.75">
      <c r="A48" s="149">
        <v>0.38</v>
      </c>
      <c r="B48" s="149">
        <f t="shared" si="4"/>
        <v>0.9297764858882513</v>
      </c>
      <c r="C48" s="149">
        <f t="shared" si="53"/>
        <v>0.1927495650533689</v>
      </c>
      <c r="D48" s="150">
        <f t="shared" si="54"/>
        <v>5098.070053973379</v>
      </c>
      <c r="E48" s="150">
        <f t="shared" si="55"/>
        <v>-1056.8677530882162</v>
      </c>
      <c r="F48" s="150">
        <f t="shared" si="56"/>
        <v>-1397.6648511599312</v>
      </c>
      <c r="H48" s="149">
        <f t="shared" si="5"/>
        <v>0.38</v>
      </c>
      <c r="I48" s="150">
        <f t="shared" si="6"/>
        <v>-0.004257792915650723</v>
      </c>
      <c r="J48" s="150">
        <f t="shared" si="7"/>
        <v>-0.01421299010398277</v>
      </c>
      <c r="K48" s="150">
        <f t="shared" si="8"/>
        <v>-210.11365849616732</v>
      </c>
      <c r="L48" s="150">
        <f t="shared" si="9"/>
        <v>701.3829484145392</v>
      </c>
      <c r="M48" s="150">
        <f t="shared" si="10"/>
        <v>518.4346721556899</v>
      </c>
      <c r="O48" s="149">
        <f t="shared" si="11"/>
        <v>0.38</v>
      </c>
      <c r="P48" s="150">
        <f t="shared" si="12"/>
        <v>0.9255186929726006</v>
      </c>
      <c r="Q48" s="150">
        <f t="shared" si="13"/>
        <v>0.17853657494938613</v>
      </c>
      <c r="R48" s="150">
        <f t="shared" si="14"/>
        <v>4887.956395477211</v>
      </c>
      <c r="S48" s="150">
        <f t="shared" si="15"/>
        <v>-355.484804673677</v>
      </c>
      <c r="T48" s="150">
        <f t="shared" si="16"/>
        <v>-879.2301790042413</v>
      </c>
      <c r="V48" s="149">
        <f t="shared" si="17"/>
        <v>0.38</v>
      </c>
      <c r="W48" s="150">
        <f t="shared" si="18"/>
        <v>-0.00030901699437494763</v>
      </c>
      <c r="X48" s="150">
        <f t="shared" si="19"/>
        <v>0.00248986013728463</v>
      </c>
      <c r="Y48" s="150">
        <f t="shared" si="20"/>
        <v>-42.359381773533165</v>
      </c>
      <c r="Z48" s="150">
        <f t="shared" si="21"/>
        <v>-341.3046467922407</v>
      </c>
      <c r="AA48" s="150">
        <f t="shared" si="22"/>
        <v>290.32662554131065</v>
      </c>
      <c r="AC48" s="149">
        <f t="shared" si="23"/>
        <v>0.38</v>
      </c>
      <c r="AD48" s="150">
        <f t="shared" si="24"/>
        <v>1.854986161866477</v>
      </c>
      <c r="AE48" s="150">
        <f t="shared" si="25"/>
        <v>0.3737760001400397</v>
      </c>
      <c r="AF48" s="150">
        <f t="shared" si="26"/>
        <v>9943.667067677057</v>
      </c>
      <c r="AG48" s="150">
        <f t="shared" si="27"/>
        <v>-1753.6572045541338</v>
      </c>
      <c r="AH48" s="150">
        <f t="shared" si="28"/>
        <v>-1986.5684046228619</v>
      </c>
      <c r="AJ48" s="149">
        <f t="shared" si="29"/>
        <v>0.38</v>
      </c>
      <c r="AK48" s="150">
        <f t="shared" si="30"/>
        <v>0.00017526133600877285</v>
      </c>
      <c r="AL48" s="150">
        <f t="shared" si="31"/>
        <v>-0.00035314388745949515</v>
      </c>
      <c r="AM48" s="150">
        <f t="shared" si="32"/>
        <v>47.08791255968682</v>
      </c>
      <c r="AN48" s="150">
        <f t="shared" si="33"/>
        <v>94.88007379361882</v>
      </c>
      <c r="AO48" s="150">
        <f t="shared" si="34"/>
        <v>-632.561510633961</v>
      </c>
      <c r="AQ48" s="149">
        <f t="shared" si="35"/>
        <v>0.38</v>
      </c>
      <c r="AR48" s="150">
        <f t="shared" si="36"/>
        <v>3.7104566020633376</v>
      </c>
      <c r="AS48" s="150">
        <f t="shared" si="37"/>
        <v>0.7447089962553353</v>
      </c>
      <c r="AT48" s="150">
        <f t="shared" si="38"/>
        <v>19976.781429687337</v>
      </c>
      <c r="AU48" s="150">
        <f t="shared" si="39"/>
        <v>-3071.1296885224083</v>
      </c>
      <c r="AV48" s="150">
        <f t="shared" si="40"/>
        <v>-4896.024945420995</v>
      </c>
      <c r="AX48" s="149">
        <f t="shared" si="41"/>
        <v>0.38</v>
      </c>
      <c r="AY48" s="150">
        <f t="shared" si="42"/>
        <v>-9.68583161128631E-05</v>
      </c>
      <c r="AZ48" s="150">
        <f t="shared" si="43"/>
        <v>-0.00011719234838087772</v>
      </c>
      <c r="BA48" s="150">
        <f t="shared" si="44"/>
        <v>-43.017896834532806</v>
      </c>
      <c r="BB48" s="150">
        <f t="shared" si="45"/>
        <v>52.04889528092586</v>
      </c>
      <c r="BC48" s="150">
        <f t="shared" si="46"/>
        <v>955.2816538283543</v>
      </c>
      <c r="BE48" s="149">
        <f t="shared" si="47"/>
        <v>0.38</v>
      </c>
      <c r="BF48" s="150">
        <f t="shared" si="48"/>
        <v>7.420641084474553</v>
      </c>
      <c r="BG48" s="150">
        <f t="shared" si="49"/>
        <v>1.4896539440497492</v>
      </c>
      <c r="BH48" s="150">
        <f t="shared" si="50"/>
        <v>39863.45704998045</v>
      </c>
      <c r="BI48" s="150">
        <f t="shared" si="51"/>
        <v>-6185.09055555751</v>
      </c>
      <c r="BJ48" s="150">
        <f t="shared" si="52"/>
        <v>-8204.206726379674</v>
      </c>
    </row>
    <row r="49" spans="1:62" ht="12.75">
      <c r="A49" s="149">
        <v>0.39</v>
      </c>
      <c r="B49" s="149">
        <f t="shared" si="4"/>
        <v>0.9408807689542255</v>
      </c>
      <c r="C49" s="149">
        <f t="shared" si="53"/>
        <v>0.17736276028914882</v>
      </c>
      <c r="D49" s="150">
        <f t="shared" si="54"/>
        <v>5158.956098983869</v>
      </c>
      <c r="E49" s="150">
        <f t="shared" si="55"/>
        <v>-972.5001552995221</v>
      </c>
      <c r="F49" s="150">
        <f t="shared" si="56"/>
        <v>-1414.3571060988324</v>
      </c>
      <c r="H49" s="149">
        <f t="shared" si="5"/>
        <v>0.39</v>
      </c>
      <c r="I49" s="150">
        <f t="shared" si="6"/>
        <v>-0.0050904141575037086</v>
      </c>
      <c r="J49" s="150">
        <f t="shared" si="7"/>
        <v>-0.013520504143357887</v>
      </c>
      <c r="K49" s="150">
        <f t="shared" si="8"/>
        <v>-251.20186986133092</v>
      </c>
      <c r="L49" s="150">
        <f t="shared" si="9"/>
        <v>667.2101359911596</v>
      </c>
      <c r="M49" s="150">
        <f t="shared" si="10"/>
        <v>619.815770086317</v>
      </c>
      <c r="O49" s="149">
        <f t="shared" si="11"/>
        <v>0.39</v>
      </c>
      <c r="P49" s="150">
        <f t="shared" si="12"/>
        <v>0.9357903547967218</v>
      </c>
      <c r="Q49" s="150">
        <f t="shared" si="13"/>
        <v>0.16384225614579093</v>
      </c>
      <c r="R49" s="150">
        <f t="shared" si="14"/>
        <v>4907.754229122538</v>
      </c>
      <c r="S49" s="150">
        <f t="shared" si="15"/>
        <v>-305.2900193083625</v>
      </c>
      <c r="T49" s="150">
        <f t="shared" si="16"/>
        <v>-794.5413360125154</v>
      </c>
      <c r="V49" s="149">
        <f t="shared" si="17"/>
        <v>0.39</v>
      </c>
      <c r="W49" s="150">
        <f t="shared" si="18"/>
        <v>-0.00015643446504023112</v>
      </c>
      <c r="X49" s="150">
        <f t="shared" si="19"/>
        <v>0.0025857620290416486</v>
      </c>
      <c r="Y49" s="150">
        <f t="shared" si="20"/>
        <v>-21.443698397821173</v>
      </c>
      <c r="Z49" s="150">
        <f t="shared" si="21"/>
        <v>-354.4506708611</v>
      </c>
      <c r="AA49" s="150">
        <f t="shared" si="22"/>
        <v>146.97279172414488</v>
      </c>
      <c r="AC49" s="149">
        <f t="shared" si="23"/>
        <v>0.39</v>
      </c>
      <c r="AD49" s="150">
        <f t="shared" si="24"/>
        <v>1.876514689285907</v>
      </c>
      <c r="AE49" s="150">
        <f t="shared" si="25"/>
        <v>0.3437907784639814</v>
      </c>
      <c r="AF49" s="150">
        <f t="shared" si="26"/>
        <v>10045.266629708587</v>
      </c>
      <c r="AG49" s="150">
        <f t="shared" si="27"/>
        <v>-1632.2408454689846</v>
      </c>
      <c r="AH49" s="150">
        <f t="shared" si="28"/>
        <v>-2061.925650387203</v>
      </c>
      <c r="AJ49" s="149">
        <f t="shared" si="29"/>
        <v>0.39</v>
      </c>
      <c r="AK49" s="150">
        <f t="shared" si="30"/>
        <v>0.00015002221392609205</v>
      </c>
      <c r="AL49" s="150">
        <f t="shared" si="31"/>
        <v>-0.0004847669161609273</v>
      </c>
      <c r="AM49" s="150">
        <f t="shared" si="32"/>
        <v>40.30685291026679</v>
      </c>
      <c r="AN49" s="150">
        <f t="shared" si="33"/>
        <v>130.243570429431</v>
      </c>
      <c r="AO49" s="150">
        <f t="shared" si="34"/>
        <v>-541.4672764162304</v>
      </c>
      <c r="AQ49" s="149">
        <f t="shared" si="35"/>
        <v>0.39</v>
      </c>
      <c r="AR49" s="150">
        <f t="shared" si="36"/>
        <v>3.75333583525078</v>
      </c>
      <c r="AS49" s="150">
        <f t="shared" si="37"/>
        <v>0.6845110279827602</v>
      </c>
      <c r="AT49" s="150">
        <f t="shared" si="38"/>
        <v>20152.28381072526</v>
      </c>
      <c r="AU49" s="150">
        <f t="shared" si="39"/>
        <v>-2779.787449647438</v>
      </c>
      <c r="AV49" s="150">
        <f t="shared" si="40"/>
        <v>-4812.291368914782</v>
      </c>
      <c r="AX49" s="149">
        <f t="shared" si="41"/>
        <v>0.39</v>
      </c>
      <c r="AY49" s="150">
        <f t="shared" si="42"/>
        <v>-9.995065603657316E-05</v>
      </c>
      <c r="AZ49" s="150">
        <f t="shared" si="43"/>
        <v>1.4801971494528728E-05</v>
      </c>
      <c r="BA49" s="150">
        <f t="shared" si="44"/>
        <v>-44.3913045619649</v>
      </c>
      <c r="BB49" s="150">
        <f t="shared" si="45"/>
        <v>-6.574032135323999</v>
      </c>
      <c r="BC49" s="150">
        <f t="shared" si="46"/>
        <v>985.7803834684506</v>
      </c>
      <c r="BE49" s="149">
        <f t="shared" si="47"/>
        <v>0.39</v>
      </c>
      <c r="BF49" s="150">
        <f t="shared" si="48"/>
        <v>7.506421697631598</v>
      </c>
      <c r="BG49" s="150">
        <f t="shared" si="49"/>
        <v>1.3695216248531759</v>
      </c>
      <c r="BH49" s="150">
        <f t="shared" si="50"/>
        <v>40219.86946397829</v>
      </c>
      <c r="BI49" s="150">
        <f t="shared" si="51"/>
        <v>-5696.392501859631</v>
      </c>
      <c r="BJ49" s="150">
        <f t="shared" si="52"/>
        <v>-8097.335077944883</v>
      </c>
    </row>
    <row r="50" spans="1:62" ht="12.75">
      <c r="A50" s="149">
        <v>0.4</v>
      </c>
      <c r="B50" s="149">
        <f t="shared" si="4"/>
        <v>0.9510565162951535</v>
      </c>
      <c r="C50" s="149">
        <f t="shared" si="53"/>
        <v>0.1618009198937889</v>
      </c>
      <c r="D50" s="150">
        <f t="shared" si="54"/>
        <v>5214.750877172978</v>
      </c>
      <c r="E50" s="150">
        <f t="shared" si="55"/>
        <v>-887.1728172689141</v>
      </c>
      <c r="F50" s="150">
        <f t="shared" si="56"/>
        <v>-1429.653561331417</v>
      </c>
      <c r="H50" s="149">
        <f t="shared" si="5"/>
        <v>0.4</v>
      </c>
      <c r="I50" s="150">
        <f t="shared" si="6"/>
        <v>-0.005877852522924731</v>
      </c>
      <c r="J50" s="150">
        <f t="shared" si="7"/>
        <v>-0.012708009230788152</v>
      </c>
      <c r="K50" s="150">
        <f t="shared" si="8"/>
        <v>-290.06039564606056</v>
      </c>
      <c r="L50" s="150">
        <f t="shared" si="9"/>
        <v>627.1151191663547</v>
      </c>
      <c r="M50" s="150">
        <f t="shared" si="10"/>
        <v>715.6953393625199</v>
      </c>
      <c r="O50" s="149">
        <f t="shared" si="11"/>
        <v>0.4</v>
      </c>
      <c r="P50" s="150">
        <f t="shared" si="12"/>
        <v>0.9451786637722288</v>
      </c>
      <c r="Q50" s="150">
        <f t="shared" si="13"/>
        <v>0.14909291066300073</v>
      </c>
      <c r="R50" s="150">
        <f t="shared" si="14"/>
        <v>4924.690481526917</v>
      </c>
      <c r="S50" s="150">
        <f t="shared" si="15"/>
        <v>-260.05769810255936</v>
      </c>
      <c r="T50" s="150">
        <f t="shared" si="16"/>
        <v>-713.9582219688971</v>
      </c>
      <c r="V50" s="149">
        <f t="shared" si="17"/>
        <v>0.4</v>
      </c>
      <c r="W50" s="150">
        <f t="shared" si="18"/>
        <v>-2.4502969098172403E-19</v>
      </c>
      <c r="X50" s="150">
        <f t="shared" si="19"/>
        <v>0.0026179938779914945</v>
      </c>
      <c r="Y50" s="150">
        <f t="shared" si="20"/>
        <v>-3.3588140507094285E-14</v>
      </c>
      <c r="Z50" s="150">
        <f t="shared" si="21"/>
        <v>-358.86894305902564</v>
      </c>
      <c r="AA50" s="150">
        <f t="shared" si="22"/>
        <v>2.3020948567585106E-13</v>
      </c>
      <c r="AC50" s="149">
        <f t="shared" si="23"/>
        <v>0.4</v>
      </c>
      <c r="AD50" s="150">
        <f t="shared" si="24"/>
        <v>1.8962351800673822</v>
      </c>
      <c r="AE50" s="150">
        <f t="shared" si="25"/>
        <v>0.31351182443478115</v>
      </c>
      <c r="AF50" s="150">
        <f t="shared" si="26"/>
        <v>10139.441358699896</v>
      </c>
      <c r="AG50" s="150">
        <f t="shared" si="27"/>
        <v>-1506.099458430499</v>
      </c>
      <c r="AH50" s="150">
        <f t="shared" si="28"/>
        <v>-2143.6117833003136</v>
      </c>
      <c r="AJ50" s="149">
        <f t="shared" si="29"/>
        <v>0.4</v>
      </c>
      <c r="AK50" s="150">
        <f t="shared" si="30"/>
        <v>0.00011755705045849468</v>
      </c>
      <c r="AL50" s="150">
        <f t="shared" si="31"/>
        <v>-0.0005930404307701135</v>
      </c>
      <c r="AM50" s="150">
        <f t="shared" si="32"/>
        <v>31.58435419257106</v>
      </c>
      <c r="AN50" s="150">
        <f t="shared" si="33"/>
        <v>159.33369324004408</v>
      </c>
      <c r="AO50" s="150">
        <f t="shared" si="34"/>
        <v>-424.29247155787925</v>
      </c>
      <c r="AQ50" s="149">
        <f t="shared" si="35"/>
        <v>0.4</v>
      </c>
      <c r="AR50" s="150">
        <f t="shared" si="36"/>
        <v>3.792587917185223</v>
      </c>
      <c r="AS50" s="150">
        <f t="shared" si="37"/>
        <v>0.6238126145608007</v>
      </c>
      <c r="AT50" s="150">
        <f t="shared" si="38"/>
        <v>20310.467071592364</v>
      </c>
      <c r="AU50" s="150">
        <f t="shared" si="39"/>
        <v>-2493.9962805619284</v>
      </c>
      <c r="AV50" s="150">
        <f t="shared" si="40"/>
        <v>-4711.5160381585065</v>
      </c>
      <c r="AX50" s="149">
        <f t="shared" si="41"/>
        <v>0.4</v>
      </c>
      <c r="AY50" s="150">
        <f t="shared" si="42"/>
        <v>-9.510565162951538E-05</v>
      </c>
      <c r="AZ50" s="150">
        <f t="shared" si="43"/>
        <v>0.0001456208279044098</v>
      </c>
      <c r="BA50" s="150">
        <f t="shared" si="44"/>
        <v>-42.23948210510114</v>
      </c>
      <c r="BB50" s="150">
        <f t="shared" si="45"/>
        <v>-64.67489837890376</v>
      </c>
      <c r="BC50" s="150">
        <f t="shared" si="46"/>
        <v>937.995701589543</v>
      </c>
      <c r="BE50" s="149">
        <f t="shared" si="47"/>
        <v>0.4</v>
      </c>
      <c r="BF50" s="150">
        <f t="shared" si="48"/>
        <v>7.584963171668358</v>
      </c>
      <c r="BG50" s="150">
        <f t="shared" si="49"/>
        <v>1.248363890380276</v>
      </c>
      <c r="BH50" s="150">
        <f t="shared" si="50"/>
        <v>40547.11030688706</v>
      </c>
      <c r="BI50" s="150">
        <f t="shared" si="51"/>
        <v>-5212.001152742805</v>
      </c>
      <c r="BJ50" s="150">
        <f t="shared" si="52"/>
        <v>-8060.74390316959</v>
      </c>
    </row>
    <row r="51" spans="1:62" ht="12.75">
      <c r="A51" s="149">
        <v>0.41</v>
      </c>
      <c r="B51" s="149">
        <f t="shared" si="4"/>
        <v>0.960293685676943</v>
      </c>
      <c r="C51" s="149">
        <f t="shared" si="53"/>
        <v>0.14607940152495572</v>
      </c>
      <c r="D51" s="150">
        <f t="shared" si="54"/>
        <v>5265.399325830821</v>
      </c>
      <c r="E51" s="150">
        <f t="shared" si="55"/>
        <v>-800.9699467773347</v>
      </c>
      <c r="F51" s="150">
        <f t="shared" si="56"/>
        <v>-1443.5391211031335</v>
      </c>
      <c r="H51" s="149">
        <f t="shared" si="5"/>
        <v>0.41</v>
      </c>
      <c r="I51" s="150">
        <f t="shared" si="6"/>
        <v>-0.006613118653236514</v>
      </c>
      <c r="J51" s="150">
        <f t="shared" si="7"/>
        <v>-0.011782717128637175</v>
      </c>
      <c r="K51" s="150">
        <f t="shared" si="8"/>
        <v>-326.34432482454616</v>
      </c>
      <c r="L51" s="150">
        <f t="shared" si="9"/>
        <v>581.4537841479422</v>
      </c>
      <c r="M51" s="150">
        <f t="shared" si="10"/>
        <v>805.222346139719</v>
      </c>
      <c r="O51" s="149">
        <f t="shared" si="11"/>
        <v>0.41</v>
      </c>
      <c r="P51" s="150">
        <f t="shared" si="12"/>
        <v>0.9536805670237064</v>
      </c>
      <c r="Q51" s="150">
        <f t="shared" si="13"/>
        <v>0.13429668439631853</v>
      </c>
      <c r="R51" s="150">
        <f t="shared" si="14"/>
        <v>4939.055001006275</v>
      </c>
      <c r="S51" s="150">
        <f t="shared" si="15"/>
        <v>-219.5161626293925</v>
      </c>
      <c r="T51" s="150">
        <f t="shared" si="16"/>
        <v>-638.3167749634146</v>
      </c>
      <c r="V51" s="149">
        <f t="shared" si="17"/>
        <v>0.41</v>
      </c>
      <c r="W51" s="150">
        <f t="shared" si="18"/>
        <v>0.00015643446504022974</v>
      </c>
      <c r="X51" s="150">
        <f t="shared" si="19"/>
        <v>0.002585762029041649</v>
      </c>
      <c r="Y51" s="150">
        <f t="shared" si="20"/>
        <v>21.44369839782098</v>
      </c>
      <c r="Z51" s="150">
        <f t="shared" si="21"/>
        <v>-354.45067086110004</v>
      </c>
      <c r="AA51" s="150">
        <f t="shared" si="22"/>
        <v>-146.9727917241436</v>
      </c>
      <c r="AC51" s="149">
        <f t="shared" si="23"/>
        <v>0.41</v>
      </c>
      <c r="AD51" s="150">
        <f t="shared" si="24"/>
        <v>1.9141306871656896</v>
      </c>
      <c r="AE51" s="150">
        <f t="shared" si="25"/>
        <v>0.2829618479503159</v>
      </c>
      <c r="AF51" s="150">
        <f t="shared" si="26"/>
        <v>10225.898025234917</v>
      </c>
      <c r="AG51" s="150">
        <f t="shared" si="27"/>
        <v>-1374.9367802678273</v>
      </c>
      <c r="AH51" s="150">
        <f t="shared" si="28"/>
        <v>-2228.8286877906917</v>
      </c>
      <c r="AJ51" s="149">
        <f t="shared" si="29"/>
        <v>0.41</v>
      </c>
      <c r="AK51" s="150">
        <f t="shared" si="30"/>
        <v>7.942957812695641E-05</v>
      </c>
      <c r="AL51" s="150">
        <f t="shared" si="31"/>
        <v>-0.0006727492776309302</v>
      </c>
      <c r="AM51" s="150">
        <f t="shared" si="32"/>
        <v>21.34054843281418</v>
      </c>
      <c r="AN51" s="150">
        <f t="shared" si="33"/>
        <v>180.7492735196999</v>
      </c>
      <c r="AO51" s="150">
        <f t="shared" si="34"/>
        <v>-286.680993499278</v>
      </c>
      <c r="AQ51" s="149">
        <f t="shared" si="35"/>
        <v>0.41</v>
      </c>
      <c r="AR51" s="150">
        <f t="shared" si="36"/>
        <v>3.828184369444466</v>
      </c>
      <c r="AS51" s="150">
        <f t="shared" si="37"/>
        <v>0.5626651845939593</v>
      </c>
      <c r="AT51" s="150">
        <f t="shared" si="38"/>
        <v>20451.692900504826</v>
      </c>
      <c r="AU51" s="150">
        <f t="shared" si="39"/>
        <v>-2214.6736161548547</v>
      </c>
      <c r="AV51" s="150">
        <f t="shared" si="40"/>
        <v>-4597.365577356518</v>
      </c>
      <c r="AX51" s="149">
        <f t="shared" si="41"/>
        <v>0.41</v>
      </c>
      <c r="AY51" s="150">
        <f t="shared" si="42"/>
        <v>-8.27080574274563E-05</v>
      </c>
      <c r="AZ51" s="150">
        <f t="shared" si="43"/>
        <v>0.0002648755515847776</v>
      </c>
      <c r="BA51" s="150">
        <f t="shared" si="44"/>
        <v>-36.73331134162083</v>
      </c>
      <c r="BB51" s="150">
        <f t="shared" si="45"/>
        <v>-117.63976093479415</v>
      </c>
      <c r="BC51" s="150">
        <f t="shared" si="46"/>
        <v>815.7223153886549</v>
      </c>
      <c r="BE51" s="149">
        <f t="shared" si="47"/>
        <v>0.41</v>
      </c>
      <c r="BF51" s="150">
        <f t="shared" si="48"/>
        <v>7.656206601253378</v>
      </c>
      <c r="BG51" s="150">
        <f t="shared" si="49"/>
        <v>1.1262679940171345</v>
      </c>
      <c r="BH51" s="150">
        <f t="shared" si="50"/>
        <v>40845.31194123521</v>
      </c>
      <c r="BI51" s="150">
        <f t="shared" si="51"/>
        <v>-4727.736266764204</v>
      </c>
      <c r="BJ51" s="150">
        <f t="shared" si="52"/>
        <v>-8092.3278458251025</v>
      </c>
    </row>
    <row r="52" spans="1:62" ht="12.75">
      <c r="A52" s="149">
        <v>0.42</v>
      </c>
      <c r="B52" s="149">
        <f t="shared" si="4"/>
        <v>0.9685831611286311</v>
      </c>
      <c r="C52" s="149">
        <f t="shared" si="53"/>
        <v>0.13021372042319715</v>
      </c>
      <c r="D52" s="150">
        <f t="shared" si="54"/>
        <v>5310.851461053434</v>
      </c>
      <c r="E52" s="150">
        <f t="shared" si="55"/>
        <v>-713.9766156505588</v>
      </c>
      <c r="F52" s="150">
        <f t="shared" si="56"/>
        <v>-1456.0000820429113</v>
      </c>
      <c r="H52" s="149">
        <f t="shared" si="5"/>
        <v>0.42</v>
      </c>
      <c r="I52" s="150">
        <f t="shared" si="6"/>
        <v>-0.007289686274214113</v>
      </c>
      <c r="J52" s="150">
        <f t="shared" si="7"/>
        <v>-0.010752840795108616</v>
      </c>
      <c r="K52" s="150">
        <f t="shared" si="8"/>
        <v>-359.73159867272153</v>
      </c>
      <c r="L52" s="150">
        <f t="shared" si="9"/>
        <v>530.631424178086</v>
      </c>
      <c r="M52" s="150">
        <f t="shared" si="10"/>
        <v>887.6021423678008</v>
      </c>
      <c r="O52" s="149">
        <f t="shared" si="11"/>
        <v>0.42</v>
      </c>
      <c r="P52" s="150">
        <f t="shared" si="12"/>
        <v>0.961293474854417</v>
      </c>
      <c r="Q52" s="150">
        <f t="shared" si="13"/>
        <v>0.11946087962808853</v>
      </c>
      <c r="R52" s="150">
        <f t="shared" si="14"/>
        <v>4951.119862380712</v>
      </c>
      <c r="S52" s="150">
        <f t="shared" si="15"/>
        <v>-183.34519147247272</v>
      </c>
      <c r="T52" s="150">
        <f t="shared" si="16"/>
        <v>-568.3979396751106</v>
      </c>
      <c r="V52" s="149">
        <f t="shared" si="17"/>
        <v>0.42</v>
      </c>
      <c r="W52" s="150">
        <f t="shared" si="18"/>
        <v>0.0003090169943749463</v>
      </c>
      <c r="X52" s="150">
        <f t="shared" si="19"/>
        <v>0.002489860137284631</v>
      </c>
      <c r="Y52" s="150">
        <f t="shared" si="20"/>
        <v>42.359381773532995</v>
      </c>
      <c r="Z52" s="150">
        <f t="shared" si="21"/>
        <v>-341.3046467922409</v>
      </c>
      <c r="AA52" s="150">
        <f t="shared" si="22"/>
        <v>-290.32662554130945</v>
      </c>
      <c r="AC52" s="149">
        <f t="shared" si="23"/>
        <v>0.42</v>
      </c>
      <c r="AD52" s="150">
        <f t="shared" si="24"/>
        <v>1.930185652977423</v>
      </c>
      <c r="AE52" s="150">
        <f t="shared" si="25"/>
        <v>0.2521644601885703</v>
      </c>
      <c r="AF52" s="150">
        <f t="shared" si="26"/>
        <v>10304.33070520768</v>
      </c>
      <c r="AG52" s="150">
        <f t="shared" si="27"/>
        <v>-1238.6264539152724</v>
      </c>
      <c r="AH52" s="150">
        <f t="shared" si="28"/>
        <v>-2314.7246472593315</v>
      </c>
      <c r="AJ52" s="149">
        <f t="shared" si="29"/>
        <v>0.42</v>
      </c>
      <c r="AK52" s="150">
        <f t="shared" si="30"/>
        <v>3.747626291714514E-05</v>
      </c>
      <c r="AL52" s="150">
        <f t="shared" si="31"/>
        <v>-0.0007200541624743048</v>
      </c>
      <c r="AM52" s="150">
        <f t="shared" si="32"/>
        <v>10.068843656526912</v>
      </c>
      <c r="AN52" s="150">
        <f t="shared" si="33"/>
        <v>193.4587982322091</v>
      </c>
      <c r="AO52" s="150">
        <f t="shared" si="34"/>
        <v>-135.2611022125165</v>
      </c>
      <c r="AQ52" s="149">
        <f t="shared" si="35"/>
        <v>0.42</v>
      </c>
      <c r="AR52" s="150">
        <f t="shared" si="36"/>
        <v>3.860099765223388</v>
      </c>
      <c r="AS52" s="150">
        <f t="shared" si="37"/>
        <v>0.5011190060773816</v>
      </c>
      <c r="AT52" s="150">
        <f t="shared" si="38"/>
        <v>20576.37087229835</v>
      </c>
      <c r="AU52" s="150">
        <f t="shared" si="39"/>
        <v>-1942.4894628060947</v>
      </c>
      <c r="AV52" s="150">
        <f t="shared" si="40"/>
        <v>-4474.3837711898705</v>
      </c>
      <c r="AX52" s="149">
        <f t="shared" si="41"/>
        <v>0.42</v>
      </c>
      <c r="AY52" s="150">
        <f t="shared" si="42"/>
        <v>-6.374239897486912E-05</v>
      </c>
      <c r="AZ52" s="150">
        <f t="shared" si="43"/>
        <v>0.0003630958114497097</v>
      </c>
      <c r="BA52" s="150">
        <f t="shared" si="44"/>
        <v>-28.31005176562629</v>
      </c>
      <c r="BB52" s="150">
        <f t="shared" si="45"/>
        <v>-161.2625408415525</v>
      </c>
      <c r="BC52" s="150">
        <f t="shared" si="46"/>
        <v>628.6702758774588</v>
      </c>
      <c r="BE52" s="149">
        <f t="shared" si="47"/>
        <v>0.42</v>
      </c>
      <c r="BF52" s="150">
        <f t="shared" si="48"/>
        <v>7.720098311784884</v>
      </c>
      <c r="BG52" s="150">
        <f t="shared" si="49"/>
        <v>1.0033211621286873</v>
      </c>
      <c r="BH52" s="150">
        <f t="shared" si="50"/>
        <v>41114.36284917455</v>
      </c>
      <c r="BI52" s="150">
        <f t="shared" si="51"/>
        <v>-4239.700264685951</v>
      </c>
      <c r="BJ52" s="150">
        <f t="shared" si="52"/>
        <v>-8184.836164289765</v>
      </c>
    </row>
    <row r="53" spans="1:62" ht="12.75">
      <c r="A53" s="149">
        <v>0.43</v>
      </c>
      <c r="B53" s="149">
        <f t="shared" si="4"/>
        <v>0.9759167619387473</v>
      </c>
      <c r="C53" s="149">
        <f t="shared" si="53"/>
        <v>0.1142195341002739</v>
      </c>
      <c r="D53" s="150">
        <f t="shared" si="54"/>
        <v>5351.062427070854</v>
      </c>
      <c r="E53" s="150">
        <f t="shared" si="55"/>
        <v>-626.2786758035774</v>
      </c>
      <c r="F53" s="150">
        <f t="shared" si="56"/>
        <v>-1467.024146686733</v>
      </c>
      <c r="H53" s="149">
        <f t="shared" si="5"/>
        <v>0.43</v>
      </c>
      <c r="I53" s="150">
        <f t="shared" si="6"/>
        <v>-0.007901550123756904</v>
      </c>
      <c r="J53" s="150">
        <f t="shared" si="7"/>
        <v>-0.009627521485447781</v>
      </c>
      <c r="K53" s="150">
        <f t="shared" si="8"/>
        <v>-389.92586938429656</v>
      </c>
      <c r="L53" s="150">
        <f t="shared" si="9"/>
        <v>475.09914212178893</v>
      </c>
      <c r="M53" s="150">
        <f t="shared" si="10"/>
        <v>962.1035191434618</v>
      </c>
      <c r="O53" s="149">
        <f t="shared" si="11"/>
        <v>0.43</v>
      </c>
      <c r="P53" s="150">
        <f t="shared" si="12"/>
        <v>0.9680152118149904</v>
      </c>
      <c r="Q53" s="150">
        <f t="shared" si="13"/>
        <v>0.10459201261482612</v>
      </c>
      <c r="R53" s="150">
        <f t="shared" si="14"/>
        <v>4961.136557686557</v>
      </c>
      <c r="S53" s="150">
        <f t="shared" si="15"/>
        <v>-151.17953368178843</v>
      </c>
      <c r="T53" s="150">
        <f t="shared" si="16"/>
        <v>-504.9206275432713</v>
      </c>
      <c r="V53" s="149">
        <f t="shared" si="17"/>
        <v>0.43</v>
      </c>
      <c r="W53" s="150">
        <f t="shared" si="18"/>
        <v>0.00045399049973954573</v>
      </c>
      <c r="X53" s="150">
        <f t="shared" si="19"/>
        <v>0.0023326496255756286</v>
      </c>
      <c r="Y53" s="150">
        <f t="shared" si="20"/>
        <v>62.232036587252466</v>
      </c>
      <c r="Z53" s="150">
        <f t="shared" si="21"/>
        <v>-319.7545695941759</v>
      </c>
      <c r="AA53" s="150">
        <f t="shared" si="22"/>
        <v>-426.5316542988201</v>
      </c>
      <c r="AC53" s="149">
        <f t="shared" si="23"/>
        <v>0.43</v>
      </c>
      <c r="AD53" s="150">
        <f t="shared" si="24"/>
        <v>1.9443859642534773</v>
      </c>
      <c r="AE53" s="150">
        <f t="shared" si="25"/>
        <v>0.22114419634067564</v>
      </c>
      <c r="AF53" s="150">
        <f t="shared" si="26"/>
        <v>10374.431021344664</v>
      </c>
      <c r="AG53" s="150">
        <f t="shared" si="27"/>
        <v>-1097.2127790795416</v>
      </c>
      <c r="AH53" s="150">
        <f t="shared" si="28"/>
        <v>-2398.4764285288247</v>
      </c>
      <c r="AJ53" s="149">
        <f t="shared" si="29"/>
        <v>0.43</v>
      </c>
      <c r="AK53" s="150">
        <f t="shared" si="30"/>
        <v>-6.282151815625551E-06</v>
      </c>
      <c r="AL53" s="150">
        <f t="shared" si="31"/>
        <v>-0.00073267657569395</v>
      </c>
      <c r="AM53" s="150">
        <f t="shared" si="32"/>
        <v>-1.6878418373237014</v>
      </c>
      <c r="AN53" s="150">
        <f t="shared" si="33"/>
        <v>196.85009435897797</v>
      </c>
      <c r="AO53" s="150">
        <f t="shared" si="34"/>
        <v>22.67383972426791</v>
      </c>
      <c r="AQ53" s="149">
        <f t="shared" si="35"/>
        <v>0.43</v>
      </c>
      <c r="AR53" s="150">
        <f t="shared" si="36"/>
        <v>3.888311655855399</v>
      </c>
      <c r="AS53" s="150">
        <f t="shared" si="37"/>
        <v>0.43922306648008175</v>
      </c>
      <c r="AT53" s="150">
        <f t="shared" si="38"/>
        <v>20684.94216426475</v>
      </c>
      <c r="AU53" s="150">
        <f t="shared" si="39"/>
        <v>-1677.8208942059296</v>
      </c>
      <c r="AV53" s="150">
        <f t="shared" si="40"/>
        <v>-4347.747363034561</v>
      </c>
      <c r="AX53" s="149">
        <f t="shared" si="41"/>
        <v>0.43</v>
      </c>
      <c r="AY53" s="150">
        <f t="shared" si="42"/>
        <v>-3.971478906347822E-05</v>
      </c>
      <c r="AZ53" s="150">
        <f t="shared" si="43"/>
        <v>0.0004324816784770266</v>
      </c>
      <c r="BA53" s="150">
        <f t="shared" si="44"/>
        <v>-17.638616561815805</v>
      </c>
      <c r="BB53" s="150">
        <f t="shared" si="45"/>
        <v>-192.07903847793185</v>
      </c>
      <c r="BC53" s="150">
        <f t="shared" si="46"/>
        <v>391.6938772071561</v>
      </c>
      <c r="BE53" s="149">
        <f t="shared" si="47"/>
        <v>0.43</v>
      </c>
      <c r="BF53" s="150">
        <f t="shared" si="48"/>
        <v>7.77658987907355</v>
      </c>
      <c r="BG53" s="150">
        <f t="shared" si="49"/>
        <v>0.8796112912143345</v>
      </c>
      <c r="BH53" s="150">
        <f t="shared" si="50"/>
        <v>41353.93355380501</v>
      </c>
      <c r="BI53" s="150">
        <f t="shared" si="51"/>
        <v>-3744.570921248769</v>
      </c>
      <c r="BJ53" s="150">
        <f t="shared" si="52"/>
        <v>-8326.474688586235</v>
      </c>
    </row>
    <row r="54" spans="1:62" ht="12.75">
      <c r="A54" s="149">
        <v>0.44</v>
      </c>
      <c r="B54" s="149">
        <f t="shared" si="4"/>
        <v>0.9822872507286886</v>
      </c>
      <c r="C54" s="149">
        <f t="shared" si="53"/>
        <v>0.09811262688708512</v>
      </c>
      <c r="D54" s="150">
        <f t="shared" si="54"/>
        <v>5385.99254051435</v>
      </c>
      <c r="E54" s="150">
        <f t="shared" si="55"/>
        <v>-537.9626745151186</v>
      </c>
      <c r="F54" s="150">
        <f t="shared" si="56"/>
        <v>-1476.6004356137469</v>
      </c>
      <c r="H54" s="149">
        <f t="shared" si="5"/>
        <v>0.44</v>
      </c>
      <c r="I54" s="150">
        <f t="shared" si="6"/>
        <v>-0.008443279255020149</v>
      </c>
      <c r="J54" s="150">
        <f t="shared" si="7"/>
        <v>-0.008416747613512908</v>
      </c>
      <c r="K54" s="150">
        <f t="shared" si="8"/>
        <v>-416.65913047486674</v>
      </c>
      <c r="L54" s="150">
        <f t="shared" si="9"/>
        <v>415.34984644592674</v>
      </c>
      <c r="M54" s="150">
        <f t="shared" si="10"/>
        <v>1028.0651969722023</v>
      </c>
      <c r="O54" s="149">
        <f t="shared" si="11"/>
        <v>0.44</v>
      </c>
      <c r="P54" s="150">
        <f t="shared" si="12"/>
        <v>0.9738439714736684</v>
      </c>
      <c r="Q54" s="150">
        <f t="shared" si="13"/>
        <v>0.08969587927357221</v>
      </c>
      <c r="R54" s="150">
        <f t="shared" si="14"/>
        <v>4969.333410039484</v>
      </c>
      <c r="S54" s="150">
        <f t="shared" si="15"/>
        <v>-122.61282806919183</v>
      </c>
      <c r="T54" s="150">
        <f t="shared" si="16"/>
        <v>-448.53523864154454</v>
      </c>
      <c r="V54" s="149">
        <f t="shared" si="17"/>
        <v>0.44</v>
      </c>
      <c r="W54" s="150">
        <f t="shared" si="18"/>
        <v>0.0005877852522924729</v>
      </c>
      <c r="X54" s="150">
        <f t="shared" si="19"/>
        <v>0.002118001538464692</v>
      </c>
      <c r="Y54" s="150">
        <f t="shared" si="20"/>
        <v>80.57233212390567</v>
      </c>
      <c r="Z54" s="150">
        <f t="shared" si="21"/>
        <v>-290.3310736881271</v>
      </c>
      <c r="AA54" s="150">
        <f t="shared" si="22"/>
        <v>-552.2340581500923</v>
      </c>
      <c r="AC54" s="149">
        <f t="shared" si="23"/>
        <v>0.44</v>
      </c>
      <c r="AD54" s="150">
        <f t="shared" si="24"/>
        <v>1.9567190074546494</v>
      </c>
      <c r="AE54" s="150">
        <f t="shared" si="25"/>
        <v>0.18992650769912203</v>
      </c>
      <c r="AF54" s="150">
        <f t="shared" si="26"/>
        <v>10435.89828267774</v>
      </c>
      <c r="AG54" s="150">
        <f t="shared" si="27"/>
        <v>-950.9065762724376</v>
      </c>
      <c r="AH54" s="150">
        <f t="shared" si="28"/>
        <v>-2477.3697324053837</v>
      </c>
      <c r="AJ54" s="149">
        <f t="shared" si="29"/>
        <v>0.44</v>
      </c>
      <c r="AK54" s="150">
        <f t="shared" si="30"/>
        <v>-4.9737977432970955E-05</v>
      </c>
      <c r="AL54" s="150">
        <f t="shared" si="31"/>
        <v>-0.0007100085401249135</v>
      </c>
      <c r="AM54" s="150">
        <f t="shared" si="32"/>
        <v>-13.363229937618296</v>
      </c>
      <c r="AN54" s="150">
        <f t="shared" si="33"/>
        <v>190.7598151160922</v>
      </c>
      <c r="AO54" s="150">
        <f t="shared" si="34"/>
        <v>179.51666270136786</v>
      </c>
      <c r="AQ54" s="149">
        <f t="shared" si="35"/>
        <v>0.44</v>
      </c>
      <c r="AR54" s="150">
        <f t="shared" si="36"/>
        <v>3.9128004916795733</v>
      </c>
      <c r="AS54" s="150">
        <f t="shared" si="37"/>
        <v>0.37702500531965444</v>
      </c>
      <c r="AT54" s="150">
        <f t="shared" si="38"/>
        <v>20777.861003293954</v>
      </c>
      <c r="AU54" s="150">
        <f t="shared" si="39"/>
        <v>-1420.722263740656</v>
      </c>
      <c r="AV54" s="150">
        <f t="shared" si="40"/>
        <v>-4222.988743959308</v>
      </c>
      <c r="AX54" s="149">
        <f t="shared" si="41"/>
        <v>0.44</v>
      </c>
      <c r="AY54" s="150">
        <f t="shared" si="42"/>
        <v>-1.2533323356430579E-05</v>
      </c>
      <c r="AZ54" s="150">
        <f t="shared" si="43"/>
        <v>0.00046752303857519926</v>
      </c>
      <c r="BA54" s="150">
        <f t="shared" si="44"/>
        <v>-5.5664524511506475</v>
      </c>
      <c r="BB54" s="150">
        <f t="shared" si="45"/>
        <v>-207.64203476096054</v>
      </c>
      <c r="BC54" s="150">
        <f t="shared" si="46"/>
        <v>123.61203812324493</v>
      </c>
      <c r="BE54" s="149">
        <f t="shared" si="47"/>
        <v>0.44</v>
      </c>
      <c r="BF54" s="150">
        <f t="shared" si="48"/>
        <v>7.825638188013223</v>
      </c>
      <c r="BG54" s="150">
        <f t="shared" si="49"/>
        <v>0.755227542218009</v>
      </c>
      <c r="BH54" s="150">
        <f t="shared" si="50"/>
        <v>41563.518784074375</v>
      </c>
      <c r="BI54" s="150">
        <f t="shared" si="51"/>
        <v>-3239.846377358365</v>
      </c>
      <c r="BJ54" s="150">
        <f t="shared" si="52"/>
        <v>-8501.882112496738</v>
      </c>
    </row>
    <row r="55" spans="1:62" ht="12.75">
      <c r="A55" s="149">
        <v>0.45</v>
      </c>
      <c r="B55" s="149">
        <f t="shared" si="4"/>
        <v>0.9876883405951378</v>
      </c>
      <c r="C55" s="149">
        <f t="shared" si="53"/>
        <v>0.08190889435643979</v>
      </c>
      <c r="D55" s="150">
        <f t="shared" si="54"/>
        <v>5415.607329579121</v>
      </c>
      <c r="E55" s="150">
        <f t="shared" si="55"/>
        <v>-449.1157690159341</v>
      </c>
      <c r="F55" s="150">
        <f t="shared" si="56"/>
        <v>-1484.719498182941</v>
      </c>
      <c r="H55" s="149">
        <f t="shared" si="5"/>
        <v>0.45</v>
      </c>
      <c r="I55" s="150">
        <f t="shared" si="6"/>
        <v>-0.008910065241883678</v>
      </c>
      <c r="J55" s="150">
        <f t="shared" si="7"/>
        <v>-0.007131266093906598</v>
      </c>
      <c r="K55" s="150">
        <f t="shared" si="8"/>
        <v>-439.6940956264424</v>
      </c>
      <c r="L55" s="150">
        <f t="shared" si="9"/>
        <v>351.9138761287994</v>
      </c>
      <c r="M55" s="150">
        <f t="shared" si="10"/>
        <v>1084.9016953319351</v>
      </c>
      <c r="O55" s="149">
        <f t="shared" si="11"/>
        <v>0.45</v>
      </c>
      <c r="P55" s="150">
        <f t="shared" si="12"/>
        <v>0.9787782753532541</v>
      </c>
      <c r="Q55" s="150">
        <f t="shared" si="13"/>
        <v>0.07477762826253319</v>
      </c>
      <c r="R55" s="150">
        <f t="shared" si="14"/>
        <v>4975.913233952679</v>
      </c>
      <c r="S55" s="150">
        <f t="shared" si="15"/>
        <v>-97.2018928871347</v>
      </c>
      <c r="T55" s="150">
        <f t="shared" si="16"/>
        <v>-399.8178028510058</v>
      </c>
      <c r="V55" s="149">
        <f t="shared" si="17"/>
        <v>0.45</v>
      </c>
      <c r="W55" s="150">
        <f t="shared" si="18"/>
        <v>0.0007071067811865474</v>
      </c>
      <c r="X55" s="150">
        <f t="shared" si="19"/>
        <v>0.001851201224232653</v>
      </c>
      <c r="Y55" s="150">
        <f t="shared" si="20"/>
        <v>96.92866943942886</v>
      </c>
      <c r="Z55" s="150">
        <f t="shared" si="21"/>
        <v>-253.7586631942861</v>
      </c>
      <c r="AA55" s="150">
        <f t="shared" si="22"/>
        <v>-664.3386267299463</v>
      </c>
      <c r="AC55" s="149">
        <f t="shared" si="23"/>
        <v>0.45</v>
      </c>
      <c r="AD55" s="150">
        <f t="shared" si="24"/>
        <v>1.9671737227295785</v>
      </c>
      <c r="AE55" s="150">
        <f t="shared" si="25"/>
        <v>0.15853772384320564</v>
      </c>
      <c r="AF55" s="150">
        <f t="shared" si="26"/>
        <v>10488.449232971228</v>
      </c>
      <c r="AG55" s="150">
        <f t="shared" si="27"/>
        <v>-800.0763250973549</v>
      </c>
      <c r="AH55" s="150">
        <f t="shared" si="28"/>
        <v>-2548.875927763893</v>
      </c>
      <c r="AJ55" s="149">
        <f t="shared" si="29"/>
        <v>0.45</v>
      </c>
      <c r="AK55" s="150">
        <f t="shared" si="30"/>
        <v>-9.079809994790913E-05</v>
      </c>
      <c r="AL55" s="150">
        <f t="shared" si="31"/>
        <v>-0.0006531418951611761</v>
      </c>
      <c r="AM55" s="150">
        <f t="shared" si="32"/>
        <v>-24.394958342202965</v>
      </c>
      <c r="AN55" s="150">
        <f t="shared" si="33"/>
        <v>175.48130779328378</v>
      </c>
      <c r="AO55" s="150">
        <f t="shared" si="34"/>
        <v>327.71280063086937</v>
      </c>
      <c r="AQ55" s="149">
        <f t="shared" si="35"/>
        <v>0.45</v>
      </c>
      <c r="AR55" s="150">
        <f t="shared" si="36"/>
        <v>3.9335495405780225</v>
      </c>
      <c r="AS55" s="150">
        <f t="shared" si="37"/>
        <v>0.3145711045670174</v>
      </c>
      <c r="AT55" s="150">
        <f t="shared" si="38"/>
        <v>20855.574838160825</v>
      </c>
      <c r="AU55" s="150">
        <f t="shared" si="39"/>
        <v>-1170.91267920714</v>
      </c>
      <c r="AV55" s="150">
        <f t="shared" si="40"/>
        <v>-4105.70042816697</v>
      </c>
      <c r="AX55" s="149">
        <f t="shared" si="41"/>
        <v>0.45</v>
      </c>
      <c r="AY55" s="150">
        <f t="shared" si="42"/>
        <v>1.5643446504023126E-05</v>
      </c>
      <c r="AZ55" s="150">
        <f t="shared" si="43"/>
        <v>0.00046543716522749675</v>
      </c>
      <c r="BA55" s="150">
        <f t="shared" si="44"/>
        <v>6.9477582808940666</v>
      </c>
      <c r="BB55" s="150">
        <f t="shared" si="45"/>
        <v>-206.71563124619354</v>
      </c>
      <c r="BC55" s="150">
        <f t="shared" si="46"/>
        <v>-154.2861578403385</v>
      </c>
      <c r="BE55" s="149">
        <f t="shared" si="47"/>
        <v>0.45</v>
      </c>
      <c r="BF55" s="150">
        <f t="shared" si="48"/>
        <v>7.8672055227024975</v>
      </c>
      <c r="BG55" s="150">
        <f t="shared" si="49"/>
        <v>0.6302607881944235</v>
      </c>
      <c r="BH55" s="150">
        <f t="shared" si="50"/>
        <v>41742.49239294475</v>
      </c>
      <c r="BI55" s="150">
        <f t="shared" si="51"/>
        <v>-2724.022297453757</v>
      </c>
      <c r="BJ55" s="150">
        <f t="shared" si="52"/>
        <v>-8693.399814805147</v>
      </c>
    </row>
    <row r="56" spans="1:62" ht="12.75">
      <c r="A56" s="149">
        <v>0.46</v>
      </c>
      <c r="B56" s="149">
        <f t="shared" si="4"/>
        <v>0.9921147013144779</v>
      </c>
      <c r="C56" s="149">
        <f t="shared" si="53"/>
        <v>0.06562432763604532</v>
      </c>
      <c r="D56" s="150">
        <f t="shared" si="54"/>
        <v>5439.877568043792</v>
      </c>
      <c r="E56" s="150">
        <f t="shared" si="55"/>
        <v>-359.82564047513495</v>
      </c>
      <c r="F56" s="150">
        <f t="shared" si="56"/>
        <v>-1491.3733218597854</v>
      </c>
      <c r="H56" s="149">
        <f t="shared" si="5"/>
        <v>0.46</v>
      </c>
      <c r="I56" s="150">
        <f t="shared" si="6"/>
        <v>-0.009297764858882515</v>
      </c>
      <c r="J56" s="150">
        <f t="shared" si="7"/>
        <v>-0.0057824869516010634</v>
      </c>
      <c r="K56" s="150">
        <f t="shared" si="8"/>
        <v>-458.82630485760427</v>
      </c>
      <c r="L56" s="150">
        <f t="shared" si="9"/>
        <v>285.3542933338182</v>
      </c>
      <c r="M56" s="150">
        <f t="shared" si="10"/>
        <v>1132.1085294395446</v>
      </c>
      <c r="O56" s="149">
        <f t="shared" si="11"/>
        <v>0.46</v>
      </c>
      <c r="P56" s="150">
        <f t="shared" si="12"/>
        <v>0.9828169364555953</v>
      </c>
      <c r="Q56" s="150">
        <f t="shared" si="13"/>
        <v>0.05984184068444426</v>
      </c>
      <c r="R56" s="150">
        <f t="shared" si="14"/>
        <v>4981.0512631861875</v>
      </c>
      <c r="S56" s="150">
        <f t="shared" si="15"/>
        <v>-74.47134714131676</v>
      </c>
      <c r="T56" s="150">
        <f t="shared" si="16"/>
        <v>-359.26479242024084</v>
      </c>
      <c r="V56" s="149">
        <f t="shared" si="17"/>
        <v>0.46</v>
      </c>
      <c r="W56" s="150">
        <f t="shared" si="18"/>
        <v>0.0008090169943749473</v>
      </c>
      <c r="X56" s="150">
        <f t="shared" si="19"/>
        <v>0.0015388181920753814</v>
      </c>
      <c r="Y56" s="150">
        <f t="shared" si="20"/>
        <v>110.89830122554255</v>
      </c>
      <c r="Z56" s="150">
        <f t="shared" si="21"/>
        <v>-210.93787223588262</v>
      </c>
      <c r="AA56" s="150">
        <f t="shared" si="22"/>
        <v>-760.084973506214</v>
      </c>
      <c r="AC56" s="149">
        <f t="shared" si="23"/>
        <v>0.46</v>
      </c>
      <c r="AD56" s="150">
        <f t="shared" si="24"/>
        <v>1.975740654764448</v>
      </c>
      <c r="AE56" s="150">
        <f t="shared" si="25"/>
        <v>0.12700498651256495</v>
      </c>
      <c r="AF56" s="150">
        <f t="shared" si="26"/>
        <v>10531.827132455523</v>
      </c>
      <c r="AG56" s="150">
        <f t="shared" si="27"/>
        <v>-645.2348598523344</v>
      </c>
      <c r="AH56" s="150">
        <f t="shared" si="28"/>
        <v>-2610.7230877862403</v>
      </c>
      <c r="AJ56" s="149">
        <f t="shared" si="29"/>
        <v>0.46</v>
      </c>
      <c r="AK56" s="150">
        <f t="shared" si="30"/>
        <v>-0.00012748479794973783</v>
      </c>
      <c r="AL56" s="150">
        <f t="shared" si="31"/>
        <v>-0.0005648157066995497</v>
      </c>
      <c r="AM56" s="150">
        <f t="shared" si="32"/>
        <v>-34.25166756828849</v>
      </c>
      <c r="AN56" s="150">
        <f t="shared" si="33"/>
        <v>151.75048424870403</v>
      </c>
      <c r="AO56" s="150">
        <f t="shared" si="34"/>
        <v>460.12416777374597</v>
      </c>
      <c r="AQ56" s="149">
        <f t="shared" si="35"/>
        <v>0.46</v>
      </c>
      <c r="AR56" s="150">
        <f t="shared" si="36"/>
        <v>3.9505448077365712</v>
      </c>
      <c r="AS56" s="150">
        <f t="shared" si="37"/>
        <v>0.25190633912635496</v>
      </c>
      <c r="AT56" s="150">
        <f t="shared" si="38"/>
        <v>20918.50429611721</v>
      </c>
      <c r="AU56" s="150">
        <f t="shared" si="39"/>
        <v>-927.7813632200821</v>
      </c>
      <c r="AV56" s="150">
        <f t="shared" si="40"/>
        <v>-4001.2370342925205</v>
      </c>
      <c r="AX56" s="149">
        <f t="shared" si="41"/>
        <v>0.46</v>
      </c>
      <c r="AY56" s="150">
        <f t="shared" si="42"/>
        <v>4.257792915650732E-05</v>
      </c>
      <c r="AZ56" s="150">
        <f t="shared" si="43"/>
        <v>0.0004263897031194829</v>
      </c>
      <c r="BA56" s="150">
        <f t="shared" si="44"/>
        <v>18.910229264655097</v>
      </c>
      <c r="BB56" s="150">
        <f t="shared" si="45"/>
        <v>-189.3733960719255</v>
      </c>
      <c r="BC56" s="150">
        <f t="shared" si="46"/>
        <v>-419.9320844461097</v>
      </c>
      <c r="BE56" s="149">
        <f t="shared" si="47"/>
        <v>0.46</v>
      </c>
      <c r="BF56" s="150">
        <f t="shared" si="48"/>
        <v>7.901259678200248</v>
      </c>
      <c r="BG56" s="150">
        <f t="shared" si="49"/>
        <v>0.5048038836625289</v>
      </c>
      <c r="BH56" s="150">
        <f t="shared" si="50"/>
        <v>41890.17048906737</v>
      </c>
      <c r="BI56" s="150">
        <f t="shared" si="51"/>
        <v>-2196.6866067607934</v>
      </c>
      <c r="BJ56" s="150">
        <f t="shared" si="52"/>
        <v>-8882.530320804895</v>
      </c>
    </row>
    <row r="57" spans="1:62" ht="12.75">
      <c r="A57" s="149">
        <v>0.47</v>
      </c>
      <c r="B57" s="149">
        <f t="shared" si="4"/>
        <v>0.99556196460308</v>
      </c>
      <c r="C57" s="149">
        <f t="shared" si="53"/>
        <v>0.04927499762719527</v>
      </c>
      <c r="D57" s="150">
        <f t="shared" si="54"/>
        <v>5458.779304113182</v>
      </c>
      <c r="E57" s="150">
        <f t="shared" si="55"/>
        <v>-270.18040746946343</v>
      </c>
      <c r="F57" s="150">
        <f t="shared" si="56"/>
        <v>-1496.5553401236375</v>
      </c>
      <c r="H57" s="149">
        <f t="shared" si="5"/>
        <v>0.47</v>
      </c>
      <c r="I57" s="150">
        <f t="shared" si="6"/>
        <v>-0.009602936856769429</v>
      </c>
      <c r="J57" s="150">
        <f t="shared" si="7"/>
        <v>-0.004382382045748674</v>
      </c>
      <c r="K57" s="150">
        <f t="shared" si="8"/>
        <v>-473.88593932477386</v>
      </c>
      <c r="L57" s="150">
        <f t="shared" si="9"/>
        <v>216.2618856298805</v>
      </c>
      <c r="M57" s="150">
        <f t="shared" si="10"/>
        <v>1169.2666880935383</v>
      </c>
      <c r="O57" s="149">
        <f t="shared" si="11"/>
        <v>0.47</v>
      </c>
      <c r="P57" s="150">
        <f t="shared" si="12"/>
        <v>0.9859590277463106</v>
      </c>
      <c r="Q57" s="150">
        <f t="shared" si="13"/>
        <v>0.044892615581446596</v>
      </c>
      <c r="R57" s="150">
        <f t="shared" si="14"/>
        <v>4984.893364788408</v>
      </c>
      <c r="S57" s="150">
        <f t="shared" si="15"/>
        <v>-53.91852183958292</v>
      </c>
      <c r="T57" s="150">
        <f t="shared" si="16"/>
        <v>-327.28865203009923</v>
      </c>
      <c r="V57" s="149">
        <f t="shared" si="17"/>
        <v>0.47</v>
      </c>
      <c r="W57" s="150">
        <f t="shared" si="18"/>
        <v>0.0008910065241883674</v>
      </c>
      <c r="X57" s="150">
        <f t="shared" si="19"/>
        <v>0.0011885443489844355</v>
      </c>
      <c r="Y57" s="150">
        <f t="shared" si="20"/>
        <v>122.1372487851228</v>
      </c>
      <c r="Z57" s="150">
        <f t="shared" si="21"/>
        <v>-162.92309080037037</v>
      </c>
      <c r="AA57" s="150">
        <f t="shared" si="22"/>
        <v>-837.115505657357</v>
      </c>
      <c r="AC57" s="149">
        <f t="shared" si="23"/>
        <v>0.47</v>
      </c>
      <c r="AD57" s="150">
        <f t="shared" si="24"/>
        <v>1.9824119988735789</v>
      </c>
      <c r="AE57" s="150">
        <f t="shared" si="25"/>
        <v>0.0953561575576263</v>
      </c>
      <c r="AF57" s="150">
        <f t="shared" si="26"/>
        <v>10565.80991768671</v>
      </c>
      <c r="AG57" s="150">
        <f t="shared" si="27"/>
        <v>-487.02202010941676</v>
      </c>
      <c r="AH57" s="150">
        <f t="shared" si="28"/>
        <v>-2660.9594978110936</v>
      </c>
      <c r="AJ57" s="149">
        <f t="shared" si="29"/>
        <v>0.47</v>
      </c>
      <c r="AK57" s="150">
        <f t="shared" si="30"/>
        <v>-0.00015803100247513784</v>
      </c>
      <c r="AL57" s="150">
        <f t="shared" si="31"/>
        <v>-0.00044928433598756426</v>
      </c>
      <c r="AM57" s="150">
        <f t="shared" si="32"/>
        <v>-42.458594666290004</v>
      </c>
      <c r="AN57" s="150">
        <f t="shared" si="33"/>
        <v>120.71037462798073</v>
      </c>
      <c r="AO57" s="150">
        <f t="shared" si="34"/>
        <v>570.37297517616</v>
      </c>
      <c r="AQ57" s="149">
        <f t="shared" si="35"/>
        <v>0.47</v>
      </c>
      <c r="AR57" s="150">
        <f t="shared" si="36"/>
        <v>3.963774960220494</v>
      </c>
      <c r="AS57" s="150">
        <f t="shared" si="37"/>
        <v>0.1890744864302806</v>
      </c>
      <c r="AT57" s="150">
        <f t="shared" si="38"/>
        <v>20967.02399192201</v>
      </c>
      <c r="AU57" s="150">
        <f t="shared" si="39"/>
        <v>-690.4105747904824</v>
      </c>
      <c r="AV57" s="150">
        <f t="shared" si="40"/>
        <v>-3914.43051478867</v>
      </c>
      <c r="AX57" s="149">
        <f t="shared" si="41"/>
        <v>0.47</v>
      </c>
      <c r="AY57" s="150">
        <f t="shared" si="42"/>
        <v>6.613118653236511E-05</v>
      </c>
      <c r="AZ57" s="150">
        <f t="shared" si="43"/>
        <v>0.0003534815138591154</v>
      </c>
      <c r="BA57" s="150">
        <f t="shared" si="44"/>
        <v>29.37098923420914</v>
      </c>
      <c r="BB57" s="150">
        <f t="shared" si="45"/>
        <v>-156.99252171994442</v>
      </c>
      <c r="BC57" s="150">
        <f t="shared" si="46"/>
        <v>-652.230100373172</v>
      </c>
      <c r="BE57" s="149">
        <f t="shared" si="47"/>
        <v>0.47</v>
      </c>
      <c r="BF57" s="150">
        <f t="shared" si="48"/>
        <v>7.927774082629996</v>
      </c>
      <c r="BG57" s="150">
        <f t="shared" si="49"/>
        <v>0.3789517387104079</v>
      </c>
      <c r="BH57" s="150">
        <f t="shared" si="50"/>
        <v>42005.877567744516</v>
      </c>
      <c r="BI57" s="150">
        <f t="shared" si="51"/>
        <v>-1658.5240459288898</v>
      </c>
      <c r="BJ57" s="150">
        <f t="shared" si="52"/>
        <v>-9051.464105126672</v>
      </c>
    </row>
    <row r="58" spans="1:62" ht="12.75">
      <c r="A58" s="149">
        <v>0.48</v>
      </c>
      <c r="B58" s="149">
        <f t="shared" si="4"/>
        <v>0.9980267284282716</v>
      </c>
      <c r="C58" s="149">
        <f t="shared" si="53"/>
        <v>0.032877039144729635</v>
      </c>
      <c r="D58" s="150">
        <f t="shared" si="54"/>
        <v>5472.293884055824</v>
      </c>
      <c r="E58" s="150">
        <f t="shared" si="55"/>
        <v>-180.26853902089482</v>
      </c>
      <c r="F58" s="150">
        <f t="shared" si="56"/>
        <v>-1500.2604389481037</v>
      </c>
      <c r="H58" s="149">
        <f t="shared" si="5"/>
        <v>0.48</v>
      </c>
      <c r="I58" s="150">
        <f t="shared" si="6"/>
        <v>-0.009822872507286886</v>
      </c>
      <c r="J58" s="150">
        <f t="shared" si="7"/>
        <v>-0.0029433788066125658</v>
      </c>
      <c r="K58" s="150">
        <f t="shared" si="8"/>
        <v>-484.7393286462915</v>
      </c>
      <c r="L58" s="150">
        <f t="shared" si="9"/>
        <v>145.2499221190826</v>
      </c>
      <c r="M58" s="150">
        <f t="shared" si="10"/>
        <v>1196.0463528471348</v>
      </c>
      <c r="O58" s="149">
        <f t="shared" si="11"/>
        <v>0.48</v>
      </c>
      <c r="P58" s="150">
        <f t="shared" si="12"/>
        <v>0.9882038559209847</v>
      </c>
      <c r="Q58" s="150">
        <f t="shared" si="13"/>
        <v>0.02993366033811707</v>
      </c>
      <c r="R58" s="150">
        <f t="shared" si="14"/>
        <v>4987.554555409532</v>
      </c>
      <c r="S58" s="150">
        <f t="shared" si="15"/>
        <v>-35.01861690181221</v>
      </c>
      <c r="T58" s="150">
        <f t="shared" si="16"/>
        <v>-304.21408610096887</v>
      </c>
      <c r="V58" s="149">
        <f t="shared" si="17"/>
        <v>0.48</v>
      </c>
      <c r="W58" s="150">
        <f t="shared" si="18"/>
        <v>0.0009510565162951536</v>
      </c>
      <c r="X58" s="150">
        <f t="shared" si="19"/>
        <v>0.0008090045994689453</v>
      </c>
      <c r="Y58" s="150">
        <f t="shared" si="20"/>
        <v>130.36877192932442</v>
      </c>
      <c r="Z58" s="150">
        <f t="shared" si="21"/>
        <v>-110.89660215861436</v>
      </c>
      <c r="AA58" s="150">
        <f t="shared" si="22"/>
        <v>-893.5334758321357</v>
      </c>
      <c r="AC58" s="149">
        <f t="shared" si="23"/>
        <v>0.48</v>
      </c>
      <c r="AD58" s="150">
        <f t="shared" si="24"/>
        <v>1.9871816408655514</v>
      </c>
      <c r="AE58" s="150">
        <f t="shared" si="25"/>
        <v>0.06361970408231565</v>
      </c>
      <c r="AF58" s="150">
        <f t="shared" si="26"/>
        <v>10590.217211394682</v>
      </c>
      <c r="AG58" s="150">
        <f t="shared" si="27"/>
        <v>-326.1837580813214</v>
      </c>
      <c r="AH58" s="150">
        <f t="shared" si="28"/>
        <v>-2698.0080008812083</v>
      </c>
      <c r="AJ58" s="149">
        <f t="shared" si="29"/>
        <v>0.48</v>
      </c>
      <c r="AK58" s="150">
        <f t="shared" si="30"/>
        <v>-0.0001809654104932038</v>
      </c>
      <c r="AL58" s="150">
        <f t="shared" si="31"/>
        <v>-0.0003121125220340174</v>
      </c>
      <c r="AM58" s="150">
        <f t="shared" si="32"/>
        <v>-48.62044087810259</v>
      </c>
      <c r="AN58" s="150">
        <f t="shared" si="33"/>
        <v>83.8560716299999</v>
      </c>
      <c r="AO58" s="150">
        <f t="shared" si="34"/>
        <v>653.1489262888301</v>
      </c>
      <c r="AQ58" s="149">
        <f t="shared" si="35"/>
        <v>0.48</v>
      </c>
      <c r="AR58" s="150">
        <f t="shared" si="36"/>
        <v>3.9732312598043142</v>
      </c>
      <c r="AS58" s="150">
        <f t="shared" si="37"/>
        <v>0.12611829104312833</v>
      </c>
      <c r="AT58" s="150">
        <f t="shared" si="38"/>
        <v>21001.445209981935</v>
      </c>
      <c r="AU58" s="150">
        <f t="shared" si="39"/>
        <v>-457.61484237402846</v>
      </c>
      <c r="AV58" s="150">
        <f t="shared" si="40"/>
        <v>-3849.3335996414507</v>
      </c>
      <c r="AX58" s="149">
        <f t="shared" si="41"/>
        <v>0.48</v>
      </c>
      <c r="AY58" s="150">
        <f t="shared" si="42"/>
        <v>8.443279255020147E-05</v>
      </c>
      <c r="AZ58" s="150">
        <f t="shared" si="43"/>
        <v>0.0002525024284053874</v>
      </c>
      <c r="BA58" s="150">
        <f t="shared" si="44"/>
        <v>37.499321742738</v>
      </c>
      <c r="BB58" s="150">
        <f t="shared" si="45"/>
        <v>-112.14445854040028</v>
      </c>
      <c r="BC58" s="150">
        <f t="shared" si="46"/>
        <v>-832.7328095474837</v>
      </c>
      <c r="BE58" s="149">
        <f t="shared" si="47"/>
        <v>0.48</v>
      </c>
      <c r="BF58" s="150">
        <f t="shared" si="48"/>
        <v>7.946727917811672</v>
      </c>
      <c r="BG58" s="150">
        <f t="shared" si="49"/>
        <v>0.25280119703669607</v>
      </c>
      <c r="BH58" s="150">
        <f t="shared" si="50"/>
        <v>42089.01018258471</v>
      </c>
      <c r="BI58" s="150">
        <f t="shared" si="51"/>
        <v>-1111.2302149184572</v>
      </c>
      <c r="BJ58" s="150">
        <f t="shared" si="52"/>
        <v>-9184.548935119215</v>
      </c>
    </row>
    <row r="59" spans="1:62" ht="12.75">
      <c r="A59" s="149">
        <v>0.49</v>
      </c>
      <c r="B59" s="149">
        <f t="shared" si="4"/>
        <v>0.9995065603657316</v>
      </c>
      <c r="C59" s="149">
        <f t="shared" si="53"/>
        <v>0.016446634993921176</v>
      </c>
      <c r="D59" s="150">
        <f t="shared" si="54"/>
        <v>5480.4079706129505</v>
      </c>
      <c r="E59" s="150">
        <f t="shared" si="55"/>
        <v>-90.17876728839705</v>
      </c>
      <c r="F59" s="150">
        <f t="shared" si="56"/>
        <v>-1502.4849618479657</v>
      </c>
      <c r="H59" s="149">
        <f t="shared" si="5"/>
        <v>0.49</v>
      </c>
      <c r="I59" s="150">
        <f t="shared" si="6"/>
        <v>-0.0099556196460308</v>
      </c>
      <c r="J59" s="150">
        <f t="shared" si="7"/>
        <v>-0.001478249928815864</v>
      </c>
      <c r="K59" s="150">
        <f t="shared" si="8"/>
        <v>-491.2901373701863</v>
      </c>
      <c r="L59" s="150">
        <f t="shared" si="9"/>
        <v>72.9487100167554</v>
      </c>
      <c r="M59" s="150">
        <f t="shared" si="10"/>
        <v>1212.2098255001467</v>
      </c>
      <c r="O59" s="149">
        <f t="shared" si="11"/>
        <v>0.49</v>
      </c>
      <c r="P59" s="150">
        <f t="shared" si="12"/>
        <v>0.9895509407197008</v>
      </c>
      <c r="Q59" s="150">
        <f t="shared" si="13"/>
        <v>0.014968385065105312</v>
      </c>
      <c r="R59" s="150">
        <f t="shared" si="14"/>
        <v>4989.117833242764</v>
      </c>
      <c r="S59" s="150">
        <f t="shared" si="15"/>
        <v>-17.230057271641655</v>
      </c>
      <c r="T59" s="150">
        <f t="shared" si="16"/>
        <v>-290.27513634781894</v>
      </c>
      <c r="V59" s="149">
        <f t="shared" si="17"/>
        <v>0.49</v>
      </c>
      <c r="W59" s="150">
        <f t="shared" si="18"/>
        <v>0.0009876883405951376</v>
      </c>
      <c r="X59" s="150">
        <f t="shared" si="19"/>
        <v>0.0004095444717821997</v>
      </c>
      <c r="Y59" s="150">
        <f t="shared" si="20"/>
        <v>135.39018323947798</v>
      </c>
      <c r="Z59" s="150">
        <f t="shared" si="21"/>
        <v>-56.13947112699185</v>
      </c>
      <c r="AA59" s="150">
        <f t="shared" si="22"/>
        <v>-927.949686364338</v>
      </c>
      <c r="AC59" s="149">
        <f t="shared" si="23"/>
        <v>0.49</v>
      </c>
      <c r="AD59" s="150">
        <f t="shared" si="24"/>
        <v>1.9900451894260276</v>
      </c>
      <c r="AE59" s="150">
        <f t="shared" si="25"/>
        <v>0.03182456453080869</v>
      </c>
      <c r="AF59" s="150">
        <f t="shared" si="26"/>
        <v>10604.915987095193</v>
      </c>
      <c r="AG59" s="150">
        <f t="shared" si="27"/>
        <v>-163.54829568703056</v>
      </c>
      <c r="AH59" s="150">
        <f t="shared" si="28"/>
        <v>-2720.709784560123</v>
      </c>
      <c r="AJ59" s="149">
        <f t="shared" si="29"/>
        <v>0.49</v>
      </c>
      <c r="AK59" s="150">
        <f t="shared" si="30"/>
        <v>-0.00019518335238774946</v>
      </c>
      <c r="AL59" s="150">
        <f t="shared" si="31"/>
        <v>-0.00015990734774038403</v>
      </c>
      <c r="AM59" s="150">
        <f t="shared" si="32"/>
        <v>-52.440411785294366</v>
      </c>
      <c r="AN59" s="150">
        <f t="shared" si="33"/>
        <v>42.962717160125564</v>
      </c>
      <c r="AO59" s="150">
        <f t="shared" si="34"/>
        <v>704.4649952389692</v>
      </c>
      <c r="AQ59" s="149">
        <f t="shared" si="35"/>
        <v>0.49</v>
      </c>
      <c r="AR59" s="150">
        <f t="shared" si="36"/>
        <v>3.9789075071590725</v>
      </c>
      <c r="AS59" s="150">
        <f t="shared" si="37"/>
        <v>0.06307967724209479</v>
      </c>
      <c r="AT59" s="150">
        <f t="shared" si="38"/>
        <v>21022.001379165613</v>
      </c>
      <c r="AU59" s="150">
        <f t="shared" si="39"/>
        <v>-227.9944030869437</v>
      </c>
      <c r="AV59" s="150">
        <f t="shared" si="40"/>
        <v>-3809.0048875169387</v>
      </c>
      <c r="AX59" s="149">
        <f t="shared" si="41"/>
        <v>0.49</v>
      </c>
      <c r="AY59" s="150">
        <f t="shared" si="42"/>
        <v>9.60293685676943E-05</v>
      </c>
      <c r="AZ59" s="150">
        <f t="shared" si="43"/>
        <v>0.00013147146137246037</v>
      </c>
      <c r="BA59" s="150">
        <f t="shared" si="44"/>
        <v>42.64973453922964</v>
      </c>
      <c r="BB59" s="150">
        <f t="shared" si="45"/>
        <v>-58.3907091200678</v>
      </c>
      <c r="BC59" s="150">
        <f t="shared" si="46"/>
        <v>-947.1060173557659</v>
      </c>
      <c r="BE59" s="149">
        <f t="shared" si="47"/>
        <v>0.49</v>
      </c>
      <c r="BF59" s="150">
        <f t="shared" si="48"/>
        <v>7.9581062270391</v>
      </c>
      <c r="BG59" s="150">
        <f t="shared" si="49"/>
        <v>0.12645073329330242</v>
      </c>
      <c r="BH59" s="150">
        <f t="shared" si="50"/>
        <v>42139.09290465574</v>
      </c>
      <c r="BI59" s="150">
        <f t="shared" si="51"/>
        <v>-557.3422324540808</v>
      </c>
      <c r="BJ59" s="150">
        <f t="shared" si="52"/>
        <v>-9269.58078762861</v>
      </c>
    </row>
    <row r="60" spans="1:62" ht="12.75">
      <c r="A60" s="149">
        <v>0.5</v>
      </c>
      <c r="B60" s="149">
        <f t="shared" si="4"/>
        <v>1</v>
      </c>
      <c r="C60" s="149">
        <f t="shared" si="53"/>
        <v>3.207431154581505E-17</v>
      </c>
      <c r="D60" s="150">
        <f t="shared" si="54"/>
        <v>5483.113556160754</v>
      </c>
      <c r="E60" s="150">
        <f t="shared" si="55"/>
        <v>-1.7586709244138192E-13</v>
      </c>
      <c r="F60" s="150">
        <f t="shared" si="56"/>
        <v>-1503.2267134876918</v>
      </c>
      <c r="H60" s="149">
        <f t="shared" si="5"/>
        <v>0.5</v>
      </c>
      <c r="I60" s="150">
        <f t="shared" si="6"/>
        <v>-0.01</v>
      </c>
      <c r="J60" s="150">
        <f t="shared" si="7"/>
        <v>-2.886688039123355E-18</v>
      </c>
      <c r="K60" s="150">
        <f t="shared" si="8"/>
        <v>-493.48022005446796</v>
      </c>
      <c r="L60" s="150">
        <f t="shared" si="9"/>
        <v>1.4245234487751938E-13</v>
      </c>
      <c r="M60" s="150">
        <f t="shared" si="10"/>
        <v>1217.6136379250304</v>
      </c>
      <c r="O60" s="149">
        <f t="shared" si="11"/>
        <v>0.5</v>
      </c>
      <c r="P60" s="150">
        <f t="shared" si="12"/>
        <v>0.99</v>
      </c>
      <c r="Q60" s="150">
        <f t="shared" si="13"/>
        <v>2.9187623506691695E-17</v>
      </c>
      <c r="R60" s="150">
        <f t="shared" si="14"/>
        <v>4989.633336106286</v>
      </c>
      <c r="S60" s="150">
        <f t="shared" si="15"/>
        <v>-3.3414747563862544E-14</v>
      </c>
      <c r="T60" s="150">
        <f t="shared" si="16"/>
        <v>-285.6130755626614</v>
      </c>
      <c r="V60" s="149">
        <f t="shared" si="17"/>
        <v>0.5</v>
      </c>
      <c r="W60" s="150">
        <f t="shared" si="18"/>
        <v>0.001</v>
      </c>
      <c r="X60" s="150">
        <f t="shared" si="19"/>
        <v>8.018577886453765E-19</v>
      </c>
      <c r="Y60" s="150">
        <f t="shared" si="20"/>
        <v>137.07783890401885</v>
      </c>
      <c r="Z60" s="150">
        <f t="shared" si="21"/>
        <v>-1.0991693277586369E-13</v>
      </c>
      <c r="AA60" s="150">
        <f t="shared" si="22"/>
        <v>-939.5166959298074</v>
      </c>
      <c r="AC60" s="149">
        <f t="shared" si="23"/>
        <v>0.5</v>
      </c>
      <c r="AD60" s="150">
        <f t="shared" si="24"/>
        <v>1.9909999999999999</v>
      </c>
      <c r="AE60" s="150">
        <f t="shared" si="25"/>
        <v>6.206379284115212E-17</v>
      </c>
      <c r="AF60" s="150">
        <f t="shared" si="26"/>
        <v>10609.82473117106</v>
      </c>
      <c r="AG60" s="150">
        <f t="shared" si="27"/>
        <v>-3.1919877278110814E-13</v>
      </c>
      <c r="AH60" s="150">
        <f t="shared" si="28"/>
        <v>-2728.3564849801605</v>
      </c>
      <c r="AJ60" s="149">
        <f t="shared" si="29"/>
        <v>0.5</v>
      </c>
      <c r="AK60" s="150">
        <f t="shared" si="30"/>
        <v>-0.0002</v>
      </c>
      <c r="AL60" s="150">
        <f t="shared" si="31"/>
        <v>-3.1432825314898753E-19</v>
      </c>
      <c r="AM60" s="150">
        <f t="shared" si="32"/>
        <v>-53.7345128503754</v>
      </c>
      <c r="AN60" s="150">
        <f t="shared" si="33"/>
        <v>8.445137779035161E-14</v>
      </c>
      <c r="AO60" s="150">
        <f t="shared" si="34"/>
        <v>721.8494678167896</v>
      </c>
      <c r="AQ60" s="149">
        <f t="shared" si="35"/>
        <v>0.5</v>
      </c>
      <c r="AR60" s="150">
        <f t="shared" si="36"/>
        <v>3.9808</v>
      </c>
      <c r="AS60" s="150">
        <f t="shared" si="37"/>
        <v>1.2301139964050987E-16</v>
      </c>
      <c r="AT60" s="150">
        <f t="shared" si="38"/>
        <v>21028.837110587727</v>
      </c>
      <c r="AU60" s="150">
        <f t="shared" si="39"/>
        <v>-4.4402923499600104E-13</v>
      </c>
      <c r="AV60" s="150">
        <f t="shared" si="40"/>
        <v>-3795.346806213724</v>
      </c>
      <c r="AX60" s="149">
        <f t="shared" si="41"/>
        <v>0.5</v>
      </c>
      <c r="AY60" s="150">
        <f t="shared" si="42"/>
        <v>0.0001</v>
      </c>
      <c r="AZ60" s="150">
        <f t="shared" si="43"/>
        <v>2.5980192352110196E-19</v>
      </c>
      <c r="BA60" s="150">
        <f t="shared" si="44"/>
        <v>44.41321980490211</v>
      </c>
      <c r="BB60" s="150">
        <f t="shared" si="45"/>
        <v>-1.153863993507907E-13</v>
      </c>
      <c r="BC60" s="150">
        <f t="shared" si="46"/>
        <v>-986.2670467192747</v>
      </c>
      <c r="BE60" s="149">
        <f t="shared" si="47"/>
        <v>0.5</v>
      </c>
      <c r="BF60" s="150">
        <f t="shared" si="48"/>
        <v>7.9619</v>
      </c>
      <c r="BG60" s="150">
        <f t="shared" si="49"/>
        <v>2.4659692945768984E-16</v>
      </c>
      <c r="BH60" s="150">
        <f t="shared" si="50"/>
        <v>42155.82195383073</v>
      </c>
      <c r="BI60" s="150">
        <f t="shared" si="51"/>
        <v>-1.0878962471331444E-12</v>
      </c>
      <c r="BJ60" s="150">
        <f t="shared" si="52"/>
        <v>-9298.810126963512</v>
      </c>
    </row>
    <row r="61" spans="1:62" ht="12.75">
      <c r="A61" s="149">
        <v>0.51</v>
      </c>
      <c r="B61" s="149">
        <f t="shared" si="4"/>
        <v>0.9995065603657316</v>
      </c>
      <c r="C61" s="149">
        <f t="shared" si="53"/>
        <v>-0.016446634993921117</v>
      </c>
      <c r="D61" s="150">
        <f t="shared" si="54"/>
        <v>5480.4079706129505</v>
      </c>
      <c r="E61" s="150">
        <f t="shared" si="55"/>
        <v>90.17876728839671</v>
      </c>
      <c r="F61" s="150">
        <f t="shared" si="56"/>
        <v>-1502.4849618479657</v>
      </c>
      <c r="H61" s="149">
        <f t="shared" si="5"/>
        <v>0.51</v>
      </c>
      <c r="I61" s="150">
        <f t="shared" si="6"/>
        <v>-0.0099556196460308</v>
      </c>
      <c r="J61" s="150">
        <f t="shared" si="7"/>
        <v>0.0014782499288158583</v>
      </c>
      <c r="K61" s="150">
        <f t="shared" si="8"/>
        <v>-491.2901373701863</v>
      </c>
      <c r="L61" s="150">
        <f t="shared" si="9"/>
        <v>-72.94871001675513</v>
      </c>
      <c r="M61" s="150">
        <f t="shared" si="10"/>
        <v>1212.2098255001467</v>
      </c>
      <c r="O61" s="149">
        <f t="shared" si="11"/>
        <v>0.51</v>
      </c>
      <c r="P61" s="150">
        <f t="shared" si="12"/>
        <v>0.9895509407197008</v>
      </c>
      <c r="Q61" s="150">
        <f t="shared" si="13"/>
        <v>-0.014968385065105259</v>
      </c>
      <c r="R61" s="150">
        <f t="shared" si="14"/>
        <v>4989.117833242764</v>
      </c>
      <c r="S61" s="150">
        <f t="shared" si="15"/>
        <v>17.230057271641584</v>
      </c>
      <c r="T61" s="150">
        <f t="shared" si="16"/>
        <v>-290.27513634781894</v>
      </c>
      <c r="V61" s="149">
        <f t="shared" si="17"/>
        <v>0.51</v>
      </c>
      <c r="W61" s="150">
        <f t="shared" si="18"/>
        <v>0.0009876883405951376</v>
      </c>
      <c r="X61" s="150">
        <f t="shared" si="19"/>
        <v>-0.00040954447178220035</v>
      </c>
      <c r="Y61" s="150">
        <f t="shared" si="20"/>
        <v>135.39018323947798</v>
      </c>
      <c r="Z61" s="150">
        <f t="shared" si="21"/>
        <v>56.13947112699195</v>
      </c>
      <c r="AA61" s="150">
        <f t="shared" si="22"/>
        <v>-927.949686364338</v>
      </c>
      <c r="AC61" s="149">
        <f t="shared" si="23"/>
        <v>0.51</v>
      </c>
      <c r="AD61" s="150">
        <f t="shared" si="24"/>
        <v>1.9900451894260276</v>
      </c>
      <c r="AE61" s="150">
        <f t="shared" si="25"/>
        <v>-0.03182456453080858</v>
      </c>
      <c r="AF61" s="150">
        <f t="shared" si="26"/>
        <v>10604.915987095193</v>
      </c>
      <c r="AG61" s="150">
        <f t="shared" si="27"/>
        <v>163.54829568703025</v>
      </c>
      <c r="AH61" s="150">
        <f t="shared" si="28"/>
        <v>-2720.709784560123</v>
      </c>
      <c r="AJ61" s="149">
        <f t="shared" si="29"/>
        <v>0.51</v>
      </c>
      <c r="AK61" s="150">
        <f t="shared" si="30"/>
        <v>-0.00019518335238774946</v>
      </c>
      <c r="AL61" s="150">
        <f t="shared" si="31"/>
        <v>0.00015990734774038343</v>
      </c>
      <c r="AM61" s="150">
        <f t="shared" si="32"/>
        <v>-52.440411785294366</v>
      </c>
      <c r="AN61" s="150">
        <f t="shared" si="33"/>
        <v>-42.9627171601254</v>
      </c>
      <c r="AO61" s="150">
        <f t="shared" si="34"/>
        <v>704.4649952389692</v>
      </c>
      <c r="AQ61" s="149">
        <f t="shared" si="35"/>
        <v>0.51</v>
      </c>
      <c r="AR61" s="150">
        <f t="shared" si="36"/>
        <v>3.9789075071590725</v>
      </c>
      <c r="AS61" s="150">
        <f t="shared" si="37"/>
        <v>-0.06307967724209457</v>
      </c>
      <c r="AT61" s="150">
        <f t="shared" si="38"/>
        <v>21022.001379165613</v>
      </c>
      <c r="AU61" s="150">
        <f t="shared" si="39"/>
        <v>227.99440308694312</v>
      </c>
      <c r="AV61" s="150">
        <f t="shared" si="40"/>
        <v>-3809.0048875169387</v>
      </c>
      <c r="AX61" s="149">
        <f t="shared" si="41"/>
        <v>0.51</v>
      </c>
      <c r="AY61" s="150">
        <f t="shared" si="42"/>
        <v>9.602936856769432E-05</v>
      </c>
      <c r="AZ61" s="150">
        <f t="shared" si="43"/>
        <v>-0.00013147146137245988</v>
      </c>
      <c r="BA61" s="150">
        <f t="shared" si="44"/>
        <v>42.64973453922966</v>
      </c>
      <c r="BB61" s="150">
        <f t="shared" si="45"/>
        <v>58.39070912006758</v>
      </c>
      <c r="BC61" s="150">
        <f t="shared" si="46"/>
        <v>-947.1060173557662</v>
      </c>
      <c r="BE61" s="149">
        <f t="shared" si="47"/>
        <v>0.51</v>
      </c>
      <c r="BF61" s="150">
        <f t="shared" si="48"/>
        <v>7.9581062270391</v>
      </c>
      <c r="BG61" s="150">
        <f t="shared" si="49"/>
        <v>-0.12645073329330198</v>
      </c>
      <c r="BH61" s="150">
        <f t="shared" si="50"/>
        <v>42139.09290465574</v>
      </c>
      <c r="BI61" s="150">
        <f t="shared" si="51"/>
        <v>557.3422324540792</v>
      </c>
      <c r="BJ61" s="150">
        <f t="shared" si="52"/>
        <v>-9269.580787628613</v>
      </c>
    </row>
    <row r="62" spans="1:62" ht="12.75">
      <c r="A62" s="149">
        <v>0.52</v>
      </c>
      <c r="B62" s="149">
        <f t="shared" si="4"/>
        <v>0.9980267284282716</v>
      </c>
      <c r="C62" s="149">
        <f t="shared" si="53"/>
        <v>-0.032877039144729565</v>
      </c>
      <c r="D62" s="150">
        <f t="shared" si="54"/>
        <v>5472.293884055824</v>
      </c>
      <c r="E62" s="150">
        <f t="shared" si="55"/>
        <v>180.26853902089448</v>
      </c>
      <c r="F62" s="150">
        <f t="shared" si="56"/>
        <v>-1500.2604389481037</v>
      </c>
      <c r="H62" s="149">
        <f t="shared" si="5"/>
        <v>0.52</v>
      </c>
      <c r="I62" s="150">
        <f t="shared" si="6"/>
        <v>-0.009822872507286886</v>
      </c>
      <c r="J62" s="150">
        <f t="shared" si="7"/>
        <v>0.00294337880661256</v>
      </c>
      <c r="K62" s="150">
        <f t="shared" si="8"/>
        <v>-484.7393286462916</v>
      </c>
      <c r="L62" s="150">
        <f t="shared" si="9"/>
        <v>-145.24992211908236</v>
      </c>
      <c r="M62" s="150">
        <f t="shared" si="10"/>
        <v>1196.046352847135</v>
      </c>
      <c r="O62" s="149">
        <f t="shared" si="11"/>
        <v>0.52</v>
      </c>
      <c r="P62" s="150">
        <f t="shared" si="12"/>
        <v>0.9882038559209847</v>
      </c>
      <c r="Q62" s="150">
        <f t="shared" si="13"/>
        <v>-0.029933660338117004</v>
      </c>
      <c r="R62" s="150">
        <f t="shared" si="14"/>
        <v>4987.5545554095315</v>
      </c>
      <c r="S62" s="150">
        <f t="shared" si="15"/>
        <v>35.01861690181212</v>
      </c>
      <c r="T62" s="150">
        <f t="shared" si="16"/>
        <v>-304.21408610096864</v>
      </c>
      <c r="V62" s="149">
        <f t="shared" si="17"/>
        <v>0.52</v>
      </c>
      <c r="W62" s="150">
        <f t="shared" si="18"/>
        <v>0.0009510565162951537</v>
      </c>
      <c r="X62" s="150">
        <f t="shared" si="19"/>
        <v>-0.0008090045994689437</v>
      </c>
      <c r="Y62" s="150">
        <f t="shared" si="20"/>
        <v>130.36877192932445</v>
      </c>
      <c r="Z62" s="150">
        <f t="shared" si="21"/>
        <v>110.89660215861413</v>
      </c>
      <c r="AA62" s="150">
        <f t="shared" si="22"/>
        <v>-893.5334758321358</v>
      </c>
      <c r="AC62" s="149">
        <f t="shared" si="23"/>
        <v>0.52</v>
      </c>
      <c r="AD62" s="150">
        <f t="shared" si="24"/>
        <v>1.9871816408655514</v>
      </c>
      <c r="AE62" s="150">
        <f t="shared" si="25"/>
        <v>-0.06361970408231551</v>
      </c>
      <c r="AF62" s="150">
        <f t="shared" si="26"/>
        <v>10590.21721139468</v>
      </c>
      <c r="AG62" s="150">
        <f t="shared" si="27"/>
        <v>326.1837580813207</v>
      </c>
      <c r="AH62" s="150">
        <f t="shared" si="28"/>
        <v>-2698.0080008812083</v>
      </c>
      <c r="AJ62" s="149">
        <f t="shared" si="29"/>
        <v>0.52</v>
      </c>
      <c r="AK62" s="150">
        <f t="shared" si="30"/>
        <v>-0.00018096541049320385</v>
      </c>
      <c r="AL62" s="150">
        <f t="shared" si="31"/>
        <v>0.00031211252203401684</v>
      </c>
      <c r="AM62" s="150">
        <f t="shared" si="32"/>
        <v>-48.62044087810261</v>
      </c>
      <c r="AN62" s="150">
        <f t="shared" si="33"/>
        <v>-83.85607162999975</v>
      </c>
      <c r="AO62" s="150">
        <f t="shared" si="34"/>
        <v>653.1489262888302</v>
      </c>
      <c r="AQ62" s="149">
        <f t="shared" si="35"/>
        <v>0.52</v>
      </c>
      <c r="AR62" s="150">
        <f t="shared" si="36"/>
        <v>3.9732312598043142</v>
      </c>
      <c r="AS62" s="150">
        <f t="shared" si="37"/>
        <v>-0.12611829104312805</v>
      </c>
      <c r="AT62" s="150">
        <f t="shared" si="38"/>
        <v>21001.445209981935</v>
      </c>
      <c r="AU62" s="150">
        <f t="shared" si="39"/>
        <v>457.6148423740276</v>
      </c>
      <c r="AV62" s="150">
        <f t="shared" si="40"/>
        <v>-3849.3335996414503</v>
      </c>
      <c r="AX62" s="149">
        <f t="shared" si="41"/>
        <v>0.52</v>
      </c>
      <c r="AY62" s="150">
        <f t="shared" si="42"/>
        <v>8.443279255020153E-05</v>
      </c>
      <c r="AZ62" s="150">
        <f t="shared" si="43"/>
        <v>-0.00025250242840538695</v>
      </c>
      <c r="BA62" s="150">
        <f t="shared" si="44"/>
        <v>37.49932174273802</v>
      </c>
      <c r="BB62" s="150">
        <f t="shared" si="45"/>
        <v>112.1444585404001</v>
      </c>
      <c r="BC62" s="150">
        <f t="shared" si="46"/>
        <v>-832.7328095474843</v>
      </c>
      <c r="BE62" s="149">
        <f t="shared" si="47"/>
        <v>0.52</v>
      </c>
      <c r="BF62" s="150">
        <f t="shared" si="48"/>
        <v>7.946727917811672</v>
      </c>
      <c r="BG62" s="150">
        <f t="shared" si="49"/>
        <v>-0.2528011970366955</v>
      </c>
      <c r="BH62" s="150">
        <f t="shared" si="50"/>
        <v>42089.01018258471</v>
      </c>
      <c r="BI62" s="150">
        <f t="shared" si="51"/>
        <v>1111.230214918455</v>
      </c>
      <c r="BJ62" s="150">
        <f t="shared" si="52"/>
        <v>-9184.548935119215</v>
      </c>
    </row>
    <row r="63" spans="1:62" ht="12.75">
      <c r="A63" s="149">
        <v>0.53</v>
      </c>
      <c r="B63" s="149">
        <f t="shared" si="4"/>
        <v>0.99556196460308</v>
      </c>
      <c r="C63" s="149">
        <f t="shared" si="53"/>
        <v>-0.049274997627195206</v>
      </c>
      <c r="D63" s="150">
        <f t="shared" si="54"/>
        <v>5458.779304113182</v>
      </c>
      <c r="E63" s="150">
        <f t="shared" si="55"/>
        <v>270.18040746946303</v>
      </c>
      <c r="F63" s="150">
        <f t="shared" si="56"/>
        <v>-1496.5553401236375</v>
      </c>
      <c r="H63" s="149">
        <f t="shared" si="5"/>
        <v>0.53</v>
      </c>
      <c r="I63" s="150">
        <f t="shared" si="6"/>
        <v>-0.00960293685676943</v>
      </c>
      <c r="J63" s="150">
        <f t="shared" si="7"/>
        <v>0.004382382045748668</v>
      </c>
      <c r="K63" s="150">
        <f t="shared" si="8"/>
        <v>-473.8859393247739</v>
      </c>
      <c r="L63" s="150">
        <f t="shared" si="9"/>
        <v>-216.2618856298802</v>
      </c>
      <c r="M63" s="150">
        <f t="shared" si="10"/>
        <v>1169.2666880935383</v>
      </c>
      <c r="O63" s="149">
        <f t="shared" si="11"/>
        <v>0.53</v>
      </c>
      <c r="P63" s="150">
        <f t="shared" si="12"/>
        <v>0.9859590277463106</v>
      </c>
      <c r="Q63" s="150">
        <f t="shared" si="13"/>
        <v>-0.04489261558144654</v>
      </c>
      <c r="R63" s="150">
        <f t="shared" si="14"/>
        <v>4984.893364788408</v>
      </c>
      <c r="S63" s="150">
        <f t="shared" si="15"/>
        <v>53.91852183958284</v>
      </c>
      <c r="T63" s="150">
        <f t="shared" si="16"/>
        <v>-327.28865203009923</v>
      </c>
      <c r="V63" s="149">
        <f t="shared" si="17"/>
        <v>0.53</v>
      </c>
      <c r="W63" s="150">
        <f t="shared" si="18"/>
        <v>0.0008910065241883676</v>
      </c>
      <c r="X63" s="150">
        <f t="shared" si="19"/>
        <v>-0.001188544348984434</v>
      </c>
      <c r="Y63" s="150">
        <f t="shared" si="20"/>
        <v>122.13724878512282</v>
      </c>
      <c r="Z63" s="150">
        <f t="shared" si="21"/>
        <v>162.9230908003702</v>
      </c>
      <c r="AA63" s="150">
        <f t="shared" si="22"/>
        <v>-837.1155056573571</v>
      </c>
      <c r="AC63" s="149">
        <f t="shared" si="23"/>
        <v>0.53</v>
      </c>
      <c r="AD63" s="150">
        <f t="shared" si="24"/>
        <v>1.9824119988735789</v>
      </c>
      <c r="AE63" s="150">
        <f t="shared" si="25"/>
        <v>-0.09535615755762619</v>
      </c>
      <c r="AF63" s="150">
        <f t="shared" si="26"/>
        <v>10565.80991768671</v>
      </c>
      <c r="AG63" s="150">
        <f t="shared" si="27"/>
        <v>487.0220201094161</v>
      </c>
      <c r="AH63" s="150">
        <f t="shared" si="28"/>
        <v>-2660.9594978110936</v>
      </c>
      <c r="AJ63" s="149">
        <f t="shared" si="29"/>
        <v>0.53</v>
      </c>
      <c r="AK63" s="150">
        <f t="shared" si="30"/>
        <v>-0.00015803100247513792</v>
      </c>
      <c r="AL63" s="150">
        <f t="shared" si="31"/>
        <v>0.00044928433598756377</v>
      </c>
      <c r="AM63" s="150">
        <f t="shared" si="32"/>
        <v>-42.45859466629003</v>
      </c>
      <c r="AN63" s="150">
        <f t="shared" si="33"/>
        <v>-120.7103746279806</v>
      </c>
      <c r="AO63" s="150">
        <f t="shared" si="34"/>
        <v>570.3729751761604</v>
      </c>
      <c r="AQ63" s="149">
        <f t="shared" si="35"/>
        <v>0.53</v>
      </c>
      <c r="AR63" s="150">
        <f t="shared" si="36"/>
        <v>3.963774960220494</v>
      </c>
      <c r="AS63" s="150">
        <f t="shared" si="37"/>
        <v>-0.18907448643028038</v>
      </c>
      <c r="AT63" s="150">
        <f t="shared" si="38"/>
        <v>20967.02399192201</v>
      </c>
      <c r="AU63" s="150">
        <f t="shared" si="39"/>
        <v>690.4105747904813</v>
      </c>
      <c r="AV63" s="150">
        <f t="shared" si="40"/>
        <v>-3914.43051478867</v>
      </c>
      <c r="AX63" s="149">
        <f t="shared" si="41"/>
        <v>0.53</v>
      </c>
      <c r="AY63" s="150">
        <f t="shared" si="42"/>
        <v>6.613118653236519E-05</v>
      </c>
      <c r="AZ63" s="150">
        <f t="shared" si="43"/>
        <v>-0.00035348151385911503</v>
      </c>
      <c r="BA63" s="150">
        <f t="shared" si="44"/>
        <v>29.37098923420918</v>
      </c>
      <c r="BB63" s="150">
        <f t="shared" si="45"/>
        <v>156.99252171994425</v>
      </c>
      <c r="BC63" s="150">
        <f t="shared" si="46"/>
        <v>-652.2301003731728</v>
      </c>
      <c r="BE63" s="149">
        <f t="shared" si="47"/>
        <v>0.53</v>
      </c>
      <c r="BF63" s="150">
        <f t="shared" si="48"/>
        <v>7.927774082629996</v>
      </c>
      <c r="BG63" s="150">
        <f t="shared" si="49"/>
        <v>-0.37895173871040744</v>
      </c>
      <c r="BH63" s="150">
        <f t="shared" si="50"/>
        <v>42005.877567744516</v>
      </c>
      <c r="BI63" s="150">
        <f t="shared" si="51"/>
        <v>1658.5240459288875</v>
      </c>
      <c r="BJ63" s="150">
        <f t="shared" si="52"/>
        <v>-9051.464105126674</v>
      </c>
    </row>
    <row r="64" spans="1:62" ht="12.75">
      <c r="A64" s="149">
        <v>0.54</v>
      </c>
      <c r="B64" s="149">
        <f t="shared" si="4"/>
        <v>0.9921147013144778</v>
      </c>
      <c r="C64" s="149">
        <f t="shared" si="53"/>
        <v>-0.06562432763604538</v>
      </c>
      <c r="D64" s="150">
        <f t="shared" si="54"/>
        <v>5439.877568043792</v>
      </c>
      <c r="E64" s="150">
        <f t="shared" si="55"/>
        <v>359.82564047513523</v>
      </c>
      <c r="F64" s="150">
        <f t="shared" si="56"/>
        <v>-1491.3733218597852</v>
      </c>
      <c r="H64" s="149">
        <f t="shared" si="5"/>
        <v>0.54</v>
      </c>
      <c r="I64" s="150">
        <f t="shared" si="6"/>
        <v>-0.009297764858882512</v>
      </c>
      <c r="J64" s="150">
        <f t="shared" si="7"/>
        <v>0.00578248695160107</v>
      </c>
      <c r="K64" s="150">
        <f t="shared" si="8"/>
        <v>-458.8263048576041</v>
      </c>
      <c r="L64" s="150">
        <f t="shared" si="9"/>
        <v>-285.35429333381853</v>
      </c>
      <c r="M64" s="150">
        <f t="shared" si="10"/>
        <v>1132.1085294395443</v>
      </c>
      <c r="O64" s="149">
        <f t="shared" si="11"/>
        <v>0.54</v>
      </c>
      <c r="P64" s="150">
        <f t="shared" si="12"/>
        <v>0.9828169364555952</v>
      </c>
      <c r="Q64" s="150">
        <f t="shared" si="13"/>
        <v>-0.05984184068444431</v>
      </c>
      <c r="R64" s="150">
        <f t="shared" si="14"/>
        <v>4981.0512631861875</v>
      </c>
      <c r="S64" s="150">
        <f t="shared" si="15"/>
        <v>74.4713471413167</v>
      </c>
      <c r="T64" s="150">
        <f t="shared" si="16"/>
        <v>-359.26479242024084</v>
      </c>
      <c r="V64" s="149">
        <f t="shared" si="17"/>
        <v>0.54</v>
      </c>
      <c r="W64" s="150">
        <f t="shared" si="18"/>
        <v>0.0008090169943749466</v>
      </c>
      <c r="X64" s="150">
        <f t="shared" si="19"/>
        <v>-0.0015388181920753835</v>
      </c>
      <c r="Y64" s="150">
        <f t="shared" si="20"/>
        <v>110.89830122554245</v>
      </c>
      <c r="Z64" s="150">
        <f t="shared" si="21"/>
        <v>210.93787223588296</v>
      </c>
      <c r="AA64" s="150">
        <f t="shared" si="22"/>
        <v>-760.0849735062134</v>
      </c>
      <c r="AC64" s="149">
        <f t="shared" si="23"/>
        <v>0.54</v>
      </c>
      <c r="AD64" s="150">
        <f t="shared" si="24"/>
        <v>1.9757406547644478</v>
      </c>
      <c r="AE64" s="150">
        <f t="shared" si="25"/>
        <v>-0.12700498651256506</v>
      </c>
      <c r="AF64" s="150">
        <f t="shared" si="26"/>
        <v>10531.827132455523</v>
      </c>
      <c r="AG64" s="150">
        <f t="shared" si="27"/>
        <v>645.2348598523349</v>
      </c>
      <c r="AH64" s="150">
        <f t="shared" si="28"/>
        <v>-2610.7230877862394</v>
      </c>
      <c r="AJ64" s="149">
        <f t="shared" si="29"/>
        <v>0.54</v>
      </c>
      <c r="AK64" s="150">
        <f t="shared" si="30"/>
        <v>-0.00012748479794973794</v>
      </c>
      <c r="AL64" s="150">
        <f t="shared" si="31"/>
        <v>0.0005648157066995492</v>
      </c>
      <c r="AM64" s="150">
        <f t="shared" si="32"/>
        <v>-34.251667568288525</v>
      </c>
      <c r="AN64" s="150">
        <f t="shared" si="33"/>
        <v>-151.7504842487039</v>
      </c>
      <c r="AO64" s="150">
        <f t="shared" si="34"/>
        <v>460.1241677737464</v>
      </c>
      <c r="AQ64" s="149">
        <f t="shared" si="35"/>
        <v>0.54</v>
      </c>
      <c r="AR64" s="150">
        <f t="shared" si="36"/>
        <v>3.9505448077365712</v>
      </c>
      <c r="AS64" s="150">
        <f t="shared" si="37"/>
        <v>-0.2519063391263552</v>
      </c>
      <c r="AT64" s="150">
        <f t="shared" si="38"/>
        <v>20918.50429611721</v>
      </c>
      <c r="AU64" s="150">
        <f t="shared" si="39"/>
        <v>927.781363220083</v>
      </c>
      <c r="AV64" s="150">
        <f t="shared" si="40"/>
        <v>-4001.2370342925196</v>
      </c>
      <c r="AX64" s="149">
        <f t="shared" si="41"/>
        <v>0.54</v>
      </c>
      <c r="AY64" s="150">
        <f t="shared" si="42"/>
        <v>4.2577929156507095E-05</v>
      </c>
      <c r="AZ64" s="150">
        <f t="shared" si="43"/>
        <v>-0.0004263897031194834</v>
      </c>
      <c r="BA64" s="150">
        <f t="shared" si="44"/>
        <v>18.910229264655</v>
      </c>
      <c r="BB64" s="150">
        <f t="shared" si="45"/>
        <v>189.37339607192573</v>
      </c>
      <c r="BC64" s="150">
        <f t="shared" si="46"/>
        <v>-419.93208444610747</v>
      </c>
      <c r="BE64" s="149">
        <f t="shared" si="47"/>
        <v>0.54</v>
      </c>
      <c r="BF64" s="150">
        <f t="shared" si="48"/>
        <v>7.901259678200248</v>
      </c>
      <c r="BG64" s="150">
        <f t="shared" si="49"/>
        <v>-0.5048038836625294</v>
      </c>
      <c r="BH64" s="150">
        <f t="shared" si="50"/>
        <v>41890.17048906737</v>
      </c>
      <c r="BI64" s="150">
        <f t="shared" si="51"/>
        <v>2196.6866067607957</v>
      </c>
      <c r="BJ64" s="150">
        <f t="shared" si="52"/>
        <v>-8882.530320804894</v>
      </c>
    </row>
    <row r="65" spans="1:62" ht="12.75">
      <c r="A65" s="149">
        <v>0.55</v>
      </c>
      <c r="B65" s="149">
        <f t="shared" si="4"/>
        <v>0.9876883405951377</v>
      </c>
      <c r="C65" s="149">
        <f t="shared" si="53"/>
        <v>-0.08190889435643985</v>
      </c>
      <c r="D65" s="150">
        <f t="shared" si="54"/>
        <v>5415.607329579119</v>
      </c>
      <c r="E65" s="150">
        <f t="shared" si="55"/>
        <v>449.11576901593446</v>
      </c>
      <c r="F65" s="150">
        <f t="shared" si="56"/>
        <v>-1484.7194981829407</v>
      </c>
      <c r="H65" s="149">
        <f t="shared" si="5"/>
        <v>0.55</v>
      </c>
      <c r="I65" s="150">
        <f t="shared" si="6"/>
        <v>-0.008910065241883676</v>
      </c>
      <c r="J65" s="150">
        <f t="shared" si="7"/>
        <v>0.007131266093906606</v>
      </c>
      <c r="K65" s="150">
        <f t="shared" si="8"/>
        <v>-439.6940956264422</v>
      </c>
      <c r="L65" s="150">
        <f t="shared" si="9"/>
        <v>-351.9138761287998</v>
      </c>
      <c r="M65" s="150">
        <f t="shared" si="10"/>
        <v>1084.901695331935</v>
      </c>
      <c r="O65" s="149">
        <f t="shared" si="11"/>
        <v>0.55</v>
      </c>
      <c r="P65" s="150">
        <f t="shared" si="12"/>
        <v>0.978778275353254</v>
      </c>
      <c r="Q65" s="150">
        <f t="shared" si="13"/>
        <v>-0.07477762826253324</v>
      </c>
      <c r="R65" s="150">
        <f t="shared" si="14"/>
        <v>4975.913233952677</v>
      </c>
      <c r="S65" s="150">
        <f t="shared" si="15"/>
        <v>97.20189288713465</v>
      </c>
      <c r="T65" s="150">
        <f t="shared" si="16"/>
        <v>-399.8178028510058</v>
      </c>
      <c r="V65" s="149">
        <f t="shared" si="17"/>
        <v>0.55</v>
      </c>
      <c r="W65" s="150">
        <f t="shared" si="18"/>
        <v>0.0007071067811865472</v>
      </c>
      <c r="X65" s="150">
        <f t="shared" si="19"/>
        <v>-0.0018512012242326537</v>
      </c>
      <c r="Y65" s="150">
        <f t="shared" si="20"/>
        <v>96.92866943942882</v>
      </c>
      <c r="Z65" s="150">
        <f t="shared" si="21"/>
        <v>253.75866319428616</v>
      </c>
      <c r="AA65" s="150">
        <f t="shared" si="22"/>
        <v>-664.338626729946</v>
      </c>
      <c r="AC65" s="149">
        <f t="shared" si="23"/>
        <v>0.55</v>
      </c>
      <c r="AD65" s="150">
        <f t="shared" si="24"/>
        <v>1.9671737227295782</v>
      </c>
      <c r="AE65" s="150">
        <f t="shared" si="25"/>
        <v>-0.15853772384320575</v>
      </c>
      <c r="AF65" s="150">
        <f t="shared" si="26"/>
        <v>10488.449232971225</v>
      </c>
      <c r="AG65" s="150">
        <f t="shared" si="27"/>
        <v>800.0763250973553</v>
      </c>
      <c r="AH65" s="150">
        <f t="shared" si="28"/>
        <v>-2548.8759277638924</v>
      </c>
      <c r="AJ65" s="149">
        <f t="shared" si="29"/>
        <v>0.55</v>
      </c>
      <c r="AK65" s="150">
        <f t="shared" si="30"/>
        <v>-9.079809994790929E-05</v>
      </c>
      <c r="AL65" s="150">
        <f t="shared" si="31"/>
        <v>0.0006531418951611757</v>
      </c>
      <c r="AM65" s="150">
        <f t="shared" si="32"/>
        <v>-24.394958342203008</v>
      </c>
      <c r="AN65" s="150">
        <f t="shared" si="33"/>
        <v>-175.4813077932837</v>
      </c>
      <c r="AO65" s="150">
        <f t="shared" si="34"/>
        <v>327.71280063086994</v>
      </c>
      <c r="AQ65" s="149">
        <f t="shared" si="35"/>
        <v>0.55</v>
      </c>
      <c r="AR65" s="150">
        <f t="shared" si="36"/>
        <v>3.9335495405780216</v>
      </c>
      <c r="AS65" s="150">
        <f t="shared" si="37"/>
        <v>-0.31457110456701765</v>
      </c>
      <c r="AT65" s="150">
        <f t="shared" si="38"/>
        <v>20855.574838160817</v>
      </c>
      <c r="AU65" s="150">
        <f t="shared" si="39"/>
        <v>1170.9126792071406</v>
      </c>
      <c r="AV65" s="150">
        <f t="shared" si="40"/>
        <v>-4105.700428166969</v>
      </c>
      <c r="AX65" s="149">
        <f t="shared" si="41"/>
        <v>0.55</v>
      </c>
      <c r="AY65" s="150">
        <f t="shared" si="42"/>
        <v>1.5643446504022885E-05</v>
      </c>
      <c r="AZ65" s="150">
        <f t="shared" si="43"/>
        <v>-0.00046543716522749696</v>
      </c>
      <c r="BA65" s="150">
        <f t="shared" si="44"/>
        <v>6.947758280893959</v>
      </c>
      <c r="BB65" s="150">
        <f t="shared" si="45"/>
        <v>206.71563124619365</v>
      </c>
      <c r="BC65" s="150">
        <f t="shared" si="46"/>
        <v>-154.28615784033613</v>
      </c>
      <c r="BE65" s="149">
        <f t="shared" si="47"/>
        <v>0.55</v>
      </c>
      <c r="BF65" s="150">
        <f t="shared" si="48"/>
        <v>7.867205522702496</v>
      </c>
      <c r="BG65" s="150">
        <f t="shared" si="49"/>
        <v>-0.630260788194424</v>
      </c>
      <c r="BH65" s="150">
        <f t="shared" si="50"/>
        <v>41742.492392944725</v>
      </c>
      <c r="BI65" s="150">
        <f t="shared" si="51"/>
        <v>2724.022297453759</v>
      </c>
      <c r="BJ65" s="150">
        <f t="shared" si="52"/>
        <v>-8693.399814805143</v>
      </c>
    </row>
    <row r="66" spans="1:62" ht="12.75">
      <c r="A66" s="149">
        <v>0.56</v>
      </c>
      <c r="B66" s="149">
        <f t="shared" si="4"/>
        <v>0.9822872507286886</v>
      </c>
      <c r="C66" s="149">
        <f t="shared" si="53"/>
        <v>-0.09811262688708516</v>
      </c>
      <c r="D66" s="150">
        <f t="shared" si="54"/>
        <v>5385.99254051435</v>
      </c>
      <c r="E66" s="150">
        <f t="shared" si="55"/>
        <v>537.9626745151188</v>
      </c>
      <c r="F66" s="150">
        <f t="shared" si="56"/>
        <v>-1476.6004356137469</v>
      </c>
      <c r="H66" s="149">
        <f t="shared" si="5"/>
        <v>0.56</v>
      </c>
      <c r="I66" s="150">
        <f t="shared" si="6"/>
        <v>-0.00844327925502015</v>
      </c>
      <c r="J66" s="150">
        <f t="shared" si="7"/>
        <v>0.008416747613512902</v>
      </c>
      <c r="K66" s="150">
        <f t="shared" si="8"/>
        <v>-416.65913047486674</v>
      </c>
      <c r="L66" s="150">
        <f t="shared" si="9"/>
        <v>-415.3498464459265</v>
      </c>
      <c r="M66" s="150">
        <f t="shared" si="10"/>
        <v>1028.0651969722026</v>
      </c>
      <c r="O66" s="149">
        <f t="shared" si="11"/>
        <v>0.56</v>
      </c>
      <c r="P66" s="150">
        <f t="shared" si="12"/>
        <v>0.9738439714736684</v>
      </c>
      <c r="Q66" s="150">
        <f t="shared" si="13"/>
        <v>-0.08969587927357225</v>
      </c>
      <c r="R66" s="150">
        <f t="shared" si="14"/>
        <v>4969.333410039484</v>
      </c>
      <c r="S66" s="150">
        <f t="shared" si="15"/>
        <v>122.61282806919229</v>
      </c>
      <c r="T66" s="150">
        <f t="shared" si="16"/>
        <v>-448.5352386415443</v>
      </c>
      <c r="V66" s="149">
        <f t="shared" si="17"/>
        <v>0.56</v>
      </c>
      <c r="W66" s="150">
        <f t="shared" si="18"/>
        <v>0.0005877852522924719</v>
      </c>
      <c r="X66" s="150">
        <f t="shared" si="19"/>
        <v>-0.002118001538464694</v>
      </c>
      <c r="Y66" s="150">
        <f t="shared" si="20"/>
        <v>80.57233212390554</v>
      </c>
      <c r="Z66" s="150">
        <f t="shared" si="21"/>
        <v>290.3310736881274</v>
      </c>
      <c r="AA66" s="150">
        <f t="shared" si="22"/>
        <v>-552.2340581500914</v>
      </c>
      <c r="AC66" s="149">
        <f t="shared" si="23"/>
        <v>0.56</v>
      </c>
      <c r="AD66" s="150">
        <f t="shared" si="24"/>
        <v>1.9567190074546494</v>
      </c>
      <c r="AE66" s="150">
        <f t="shared" si="25"/>
        <v>-0.18992650769912212</v>
      </c>
      <c r="AF66" s="150">
        <f t="shared" si="26"/>
        <v>10435.89828267774</v>
      </c>
      <c r="AG66" s="150">
        <f t="shared" si="27"/>
        <v>950.9065762724385</v>
      </c>
      <c r="AH66" s="150">
        <f t="shared" si="28"/>
        <v>-2477.369732405383</v>
      </c>
      <c r="AJ66" s="149">
        <f t="shared" si="29"/>
        <v>0.56</v>
      </c>
      <c r="AK66" s="150">
        <f t="shared" si="30"/>
        <v>-4.973797743297078E-05</v>
      </c>
      <c r="AL66" s="150">
        <f t="shared" si="31"/>
        <v>0.0007100085401249137</v>
      </c>
      <c r="AM66" s="150">
        <f t="shared" si="32"/>
        <v>-13.363229937618248</v>
      </c>
      <c r="AN66" s="150">
        <f t="shared" si="33"/>
        <v>-190.75981511609223</v>
      </c>
      <c r="AO66" s="150">
        <f t="shared" si="34"/>
        <v>179.51666270136724</v>
      </c>
      <c r="AQ66" s="149">
        <f t="shared" si="35"/>
        <v>0.56</v>
      </c>
      <c r="AR66" s="150">
        <f t="shared" si="36"/>
        <v>3.9128004916795733</v>
      </c>
      <c r="AS66" s="150">
        <f t="shared" si="37"/>
        <v>-0.3770250053196546</v>
      </c>
      <c r="AT66" s="150">
        <f t="shared" si="38"/>
        <v>20777.861003293954</v>
      </c>
      <c r="AU66" s="150">
        <f t="shared" si="39"/>
        <v>1420.7222637406576</v>
      </c>
      <c r="AV66" s="150">
        <f t="shared" si="40"/>
        <v>-4222.988743959307</v>
      </c>
      <c r="AX66" s="149">
        <f t="shared" si="41"/>
        <v>0.56</v>
      </c>
      <c r="AY66" s="150">
        <f t="shared" si="42"/>
        <v>-1.2533323356430646E-05</v>
      </c>
      <c r="AZ66" s="150">
        <f t="shared" si="43"/>
        <v>-0.0004675230385751992</v>
      </c>
      <c r="BA66" s="150">
        <f t="shared" si="44"/>
        <v>-5.5664524511506785</v>
      </c>
      <c r="BB66" s="150">
        <f t="shared" si="45"/>
        <v>207.6420347609605</v>
      </c>
      <c r="BC66" s="150">
        <f t="shared" si="46"/>
        <v>123.6120381232456</v>
      </c>
      <c r="BE66" s="149">
        <f t="shared" si="47"/>
        <v>0.56</v>
      </c>
      <c r="BF66" s="150">
        <f t="shared" si="48"/>
        <v>7.825638188013223</v>
      </c>
      <c r="BG66" s="150">
        <f t="shared" si="49"/>
        <v>-0.7552275422180094</v>
      </c>
      <c r="BH66" s="150">
        <f t="shared" si="50"/>
        <v>41563.518784074375</v>
      </c>
      <c r="BI66" s="150">
        <f t="shared" si="51"/>
        <v>3239.8463773583676</v>
      </c>
      <c r="BJ66" s="150">
        <f t="shared" si="52"/>
        <v>-8501.882112496734</v>
      </c>
    </row>
    <row r="67" spans="1:62" ht="12.75">
      <c r="A67" s="149">
        <v>0.57</v>
      </c>
      <c r="B67" s="149">
        <f t="shared" si="4"/>
        <v>0.9759167619387474</v>
      </c>
      <c r="C67" s="149">
        <f t="shared" si="53"/>
        <v>-0.1142195341002737</v>
      </c>
      <c r="D67" s="150">
        <f t="shared" si="54"/>
        <v>5351.062427070854</v>
      </c>
      <c r="E67" s="150">
        <f t="shared" si="55"/>
        <v>626.2786758035762</v>
      </c>
      <c r="F67" s="150">
        <f t="shared" si="56"/>
        <v>-1467.0241466867335</v>
      </c>
      <c r="H67" s="149">
        <f t="shared" si="5"/>
        <v>0.57</v>
      </c>
      <c r="I67" s="150">
        <f t="shared" si="6"/>
        <v>-0.007901550123756906</v>
      </c>
      <c r="J67" s="150">
        <f t="shared" si="7"/>
        <v>0.009627521485447776</v>
      </c>
      <c r="K67" s="150">
        <f t="shared" si="8"/>
        <v>-389.9258693842966</v>
      </c>
      <c r="L67" s="150">
        <f t="shared" si="9"/>
        <v>-475.09914212178865</v>
      </c>
      <c r="M67" s="150">
        <f t="shared" si="10"/>
        <v>962.1035191434621</v>
      </c>
      <c r="O67" s="149">
        <f t="shared" si="11"/>
        <v>0.57</v>
      </c>
      <c r="P67" s="150">
        <f t="shared" si="12"/>
        <v>0.9680152118149905</v>
      </c>
      <c r="Q67" s="150">
        <f t="shared" si="13"/>
        <v>-0.10459201261482592</v>
      </c>
      <c r="R67" s="150">
        <f t="shared" si="14"/>
        <v>4961.136557686557</v>
      </c>
      <c r="S67" s="150">
        <f t="shared" si="15"/>
        <v>151.17953368178758</v>
      </c>
      <c r="T67" s="150">
        <f t="shared" si="16"/>
        <v>-504.9206275432714</v>
      </c>
      <c r="V67" s="149">
        <f t="shared" si="17"/>
        <v>0.57</v>
      </c>
      <c r="W67" s="150">
        <f t="shared" si="18"/>
        <v>0.0004539904997395479</v>
      </c>
      <c r="X67" s="150">
        <f t="shared" si="19"/>
        <v>-0.002332649625575626</v>
      </c>
      <c r="Y67" s="150">
        <f t="shared" si="20"/>
        <v>62.232036587252765</v>
      </c>
      <c r="Z67" s="150">
        <f t="shared" si="21"/>
        <v>319.7545695941755</v>
      </c>
      <c r="AA67" s="150">
        <f t="shared" si="22"/>
        <v>-426.5316542988221</v>
      </c>
      <c r="AC67" s="149">
        <f t="shared" si="23"/>
        <v>0.57</v>
      </c>
      <c r="AD67" s="150">
        <f t="shared" si="24"/>
        <v>1.9443859642534775</v>
      </c>
      <c r="AE67" s="150">
        <f t="shared" si="25"/>
        <v>-0.22114419634067525</v>
      </c>
      <c r="AF67" s="150">
        <f t="shared" si="26"/>
        <v>10374.431021344664</v>
      </c>
      <c r="AG67" s="150">
        <f t="shared" si="27"/>
        <v>1097.2127790795394</v>
      </c>
      <c r="AH67" s="150">
        <f t="shared" si="28"/>
        <v>-2398.476428528827</v>
      </c>
      <c r="AJ67" s="149">
        <f t="shared" si="29"/>
        <v>0.57</v>
      </c>
      <c r="AK67" s="150">
        <f t="shared" si="30"/>
        <v>-6.282151815626077E-06</v>
      </c>
      <c r="AL67" s="150">
        <f t="shared" si="31"/>
        <v>0.0007326765756939499</v>
      </c>
      <c r="AM67" s="150">
        <f t="shared" si="32"/>
        <v>-1.6878418373238426</v>
      </c>
      <c r="AN67" s="150">
        <f t="shared" si="33"/>
        <v>-196.85009435897794</v>
      </c>
      <c r="AO67" s="150">
        <f t="shared" si="34"/>
        <v>22.673839724269804</v>
      </c>
      <c r="AQ67" s="149">
        <f t="shared" si="35"/>
        <v>0.57</v>
      </c>
      <c r="AR67" s="150">
        <f t="shared" si="36"/>
        <v>3.8883116558554</v>
      </c>
      <c r="AS67" s="150">
        <f t="shared" si="37"/>
        <v>-0.43922306648008097</v>
      </c>
      <c r="AT67" s="150">
        <f t="shared" si="38"/>
        <v>20684.94216426475</v>
      </c>
      <c r="AU67" s="150">
        <f t="shared" si="39"/>
        <v>1677.8208942059252</v>
      </c>
      <c r="AV67" s="150">
        <f t="shared" si="40"/>
        <v>-4347.747363034562</v>
      </c>
      <c r="AX67" s="149">
        <f t="shared" si="41"/>
        <v>0.57</v>
      </c>
      <c r="AY67" s="150">
        <f t="shared" si="42"/>
        <v>-3.971478906347796E-05</v>
      </c>
      <c r="AZ67" s="150">
        <f t="shared" si="43"/>
        <v>-0.0004324816784770271</v>
      </c>
      <c r="BA67" s="150">
        <f t="shared" si="44"/>
        <v>-17.638616561815688</v>
      </c>
      <c r="BB67" s="150">
        <f t="shared" si="45"/>
        <v>192.07903847793204</v>
      </c>
      <c r="BC67" s="150">
        <f t="shared" si="46"/>
        <v>391.69387720715355</v>
      </c>
      <c r="BE67" s="149">
        <f t="shared" si="47"/>
        <v>0.57</v>
      </c>
      <c r="BF67" s="150">
        <f t="shared" si="48"/>
        <v>7.776589879073552</v>
      </c>
      <c r="BG67" s="150">
        <f t="shared" si="49"/>
        <v>-0.8796112912143329</v>
      </c>
      <c r="BH67" s="150">
        <f t="shared" si="50"/>
        <v>41353.93355380501</v>
      </c>
      <c r="BI67" s="150">
        <f t="shared" si="51"/>
        <v>3744.5709212487604</v>
      </c>
      <c r="BJ67" s="150">
        <f t="shared" si="52"/>
        <v>-8326.47468858624</v>
      </c>
    </row>
    <row r="68" spans="1:62" ht="12.75">
      <c r="A68" s="149">
        <v>0.58</v>
      </c>
      <c r="B68" s="149">
        <f t="shared" si="4"/>
        <v>0.9685831611286312</v>
      </c>
      <c r="C68" s="149">
        <f t="shared" si="53"/>
        <v>-0.13021372042319698</v>
      </c>
      <c r="D68" s="150">
        <f t="shared" si="54"/>
        <v>5310.851461053434</v>
      </c>
      <c r="E68" s="150">
        <f t="shared" si="55"/>
        <v>713.9766156505578</v>
      </c>
      <c r="F68" s="150">
        <f t="shared" si="56"/>
        <v>-1456.0000820429118</v>
      </c>
      <c r="H68" s="149">
        <f t="shared" si="5"/>
        <v>0.58</v>
      </c>
      <c r="I68" s="150">
        <f t="shared" si="6"/>
        <v>-0.007289686274214121</v>
      </c>
      <c r="J68" s="150">
        <f t="shared" si="7"/>
        <v>0.0107528407951086</v>
      </c>
      <c r="K68" s="150">
        <f t="shared" si="8"/>
        <v>-359.7315986727219</v>
      </c>
      <c r="L68" s="150">
        <f t="shared" si="9"/>
        <v>-530.6314241780852</v>
      </c>
      <c r="M68" s="150">
        <f t="shared" si="10"/>
        <v>887.6021423678017</v>
      </c>
      <c r="O68" s="149">
        <f t="shared" si="11"/>
        <v>0.58</v>
      </c>
      <c r="P68" s="150">
        <f t="shared" si="12"/>
        <v>0.9612934748544171</v>
      </c>
      <c r="Q68" s="150">
        <f t="shared" si="13"/>
        <v>-0.11946087962808838</v>
      </c>
      <c r="R68" s="150">
        <f t="shared" si="14"/>
        <v>4951.119862380712</v>
      </c>
      <c r="S68" s="150">
        <f t="shared" si="15"/>
        <v>183.3451914724726</v>
      </c>
      <c r="T68" s="150">
        <f t="shared" si="16"/>
        <v>-568.3979396751101</v>
      </c>
      <c r="V68" s="149">
        <f t="shared" si="17"/>
        <v>0.58</v>
      </c>
      <c r="W68" s="150">
        <f t="shared" si="18"/>
        <v>0.0003090169943749478</v>
      </c>
      <c r="X68" s="150">
        <f t="shared" si="19"/>
        <v>-0.00248986013728463</v>
      </c>
      <c r="Y68" s="150">
        <f t="shared" si="20"/>
        <v>42.359381773533194</v>
      </c>
      <c r="Z68" s="150">
        <f t="shared" si="21"/>
        <v>341.3046467922407</v>
      </c>
      <c r="AA68" s="150">
        <f t="shared" si="22"/>
        <v>-290.3266255413108</v>
      </c>
      <c r="AC68" s="149">
        <f t="shared" si="23"/>
        <v>0.58</v>
      </c>
      <c r="AD68" s="150">
        <f t="shared" si="24"/>
        <v>1.930185652977423</v>
      </c>
      <c r="AE68" s="150">
        <f t="shared" si="25"/>
        <v>-0.25216446018856997</v>
      </c>
      <c r="AF68" s="150">
        <f t="shared" si="26"/>
        <v>10304.33070520768</v>
      </c>
      <c r="AG68" s="150">
        <f t="shared" si="27"/>
        <v>1238.6264539152712</v>
      </c>
      <c r="AH68" s="150">
        <f t="shared" si="28"/>
        <v>-2314.724647259333</v>
      </c>
      <c r="AJ68" s="149">
        <f t="shared" si="29"/>
        <v>0.58</v>
      </c>
      <c r="AK68" s="150">
        <f t="shared" si="30"/>
        <v>3.7476262917144624E-05</v>
      </c>
      <c r="AL68" s="150">
        <f t="shared" si="31"/>
        <v>0.0007200541624743051</v>
      </c>
      <c r="AM68" s="150">
        <f t="shared" si="32"/>
        <v>10.068843656526774</v>
      </c>
      <c r="AN68" s="150">
        <f t="shared" si="33"/>
        <v>-193.45879823220918</v>
      </c>
      <c r="AO68" s="150">
        <f t="shared" si="34"/>
        <v>-135.26110221251466</v>
      </c>
      <c r="AQ68" s="149">
        <f t="shared" si="35"/>
        <v>0.58</v>
      </c>
      <c r="AR68" s="150">
        <f t="shared" si="36"/>
        <v>3.860099765223388</v>
      </c>
      <c r="AS68" s="150">
        <f t="shared" si="37"/>
        <v>-0.501119006077381</v>
      </c>
      <c r="AT68" s="150">
        <f t="shared" si="38"/>
        <v>20576.37087229835</v>
      </c>
      <c r="AU68" s="150">
        <f t="shared" si="39"/>
        <v>1942.4894628060924</v>
      </c>
      <c r="AV68" s="150">
        <f t="shared" si="40"/>
        <v>-4474.38377118987</v>
      </c>
      <c r="AX68" s="149">
        <f t="shared" si="41"/>
        <v>0.58</v>
      </c>
      <c r="AY68" s="150">
        <f t="shared" si="42"/>
        <v>-6.37423989748689E-05</v>
      </c>
      <c r="AZ68" s="150">
        <f t="shared" si="43"/>
        <v>-0.0003630958114497106</v>
      </c>
      <c r="BA68" s="150">
        <f t="shared" si="44"/>
        <v>-28.3100517656262</v>
      </c>
      <c r="BB68" s="150">
        <f t="shared" si="45"/>
        <v>161.2625408415529</v>
      </c>
      <c r="BC68" s="150">
        <f t="shared" si="46"/>
        <v>628.6702758774567</v>
      </c>
      <c r="BE68" s="149">
        <f t="shared" si="47"/>
        <v>0.58</v>
      </c>
      <c r="BF68" s="150">
        <f t="shared" si="48"/>
        <v>7.720098311784884</v>
      </c>
      <c r="BG68" s="150">
        <f t="shared" si="49"/>
        <v>-1.0033211621286862</v>
      </c>
      <c r="BH68" s="150">
        <f t="shared" si="50"/>
        <v>41114.36284917455</v>
      </c>
      <c r="BI68" s="150">
        <f t="shared" si="51"/>
        <v>4239.700264685947</v>
      </c>
      <c r="BJ68" s="150">
        <f t="shared" si="52"/>
        <v>-8184.836164289768</v>
      </c>
    </row>
    <row r="69" spans="1:62" ht="12.75">
      <c r="A69" s="149">
        <v>0.59</v>
      </c>
      <c r="B69" s="149">
        <f t="shared" si="4"/>
        <v>0.9602936856769431</v>
      </c>
      <c r="C69" s="149">
        <f t="shared" si="53"/>
        <v>-0.14607940152495555</v>
      </c>
      <c r="D69" s="150">
        <f t="shared" si="54"/>
        <v>5265.399325830822</v>
      </c>
      <c r="E69" s="150">
        <f t="shared" si="55"/>
        <v>800.9699467773337</v>
      </c>
      <c r="F69" s="150">
        <f t="shared" si="56"/>
        <v>-1443.5391211031338</v>
      </c>
      <c r="H69" s="149">
        <f t="shared" si="5"/>
        <v>0.59</v>
      </c>
      <c r="I69" s="150">
        <f t="shared" si="6"/>
        <v>-0.0066131186532365225</v>
      </c>
      <c r="J69" s="150">
        <f t="shared" si="7"/>
        <v>0.011782717128637162</v>
      </c>
      <c r="K69" s="150">
        <f t="shared" si="8"/>
        <v>-326.34432482454656</v>
      </c>
      <c r="L69" s="150">
        <f t="shared" si="9"/>
        <v>-581.4537841479415</v>
      </c>
      <c r="M69" s="150">
        <f t="shared" si="10"/>
        <v>805.2223461397201</v>
      </c>
      <c r="O69" s="149">
        <f t="shared" si="11"/>
        <v>0.59</v>
      </c>
      <c r="P69" s="150">
        <f t="shared" si="12"/>
        <v>0.9536805670237065</v>
      </c>
      <c r="Q69" s="150">
        <f t="shared" si="13"/>
        <v>-0.1342966843963184</v>
      </c>
      <c r="R69" s="150">
        <f t="shared" si="14"/>
        <v>4939.055001006275</v>
      </c>
      <c r="S69" s="150">
        <f t="shared" si="15"/>
        <v>219.51616262939217</v>
      </c>
      <c r="T69" s="150">
        <f t="shared" si="16"/>
        <v>-638.3167749634136</v>
      </c>
      <c r="V69" s="149">
        <f t="shared" si="17"/>
        <v>0.59</v>
      </c>
      <c r="W69" s="150">
        <f t="shared" si="18"/>
        <v>0.0001564344650402321</v>
      </c>
      <c r="X69" s="150">
        <f t="shared" si="19"/>
        <v>-0.002585762029041648</v>
      </c>
      <c r="Y69" s="150">
        <f t="shared" si="20"/>
        <v>21.443698397821304</v>
      </c>
      <c r="Z69" s="150">
        <f t="shared" si="21"/>
        <v>354.4506708610999</v>
      </c>
      <c r="AA69" s="150">
        <f t="shared" si="22"/>
        <v>-146.97279172414582</v>
      </c>
      <c r="AC69" s="149">
        <f t="shared" si="23"/>
        <v>0.59</v>
      </c>
      <c r="AD69" s="150">
        <f t="shared" si="24"/>
        <v>1.9141306871656898</v>
      </c>
      <c r="AE69" s="150">
        <f t="shared" si="25"/>
        <v>-0.2829618479503156</v>
      </c>
      <c r="AF69" s="150">
        <f t="shared" si="26"/>
        <v>10225.89802523492</v>
      </c>
      <c r="AG69" s="150">
        <f t="shared" si="27"/>
        <v>1374.9367802678257</v>
      </c>
      <c r="AH69" s="150">
        <f t="shared" si="28"/>
        <v>-2228.828687790693</v>
      </c>
      <c r="AJ69" s="149">
        <f t="shared" si="29"/>
        <v>0.59</v>
      </c>
      <c r="AK69" s="150">
        <f t="shared" si="30"/>
        <v>7.942957812695594E-05</v>
      </c>
      <c r="AL69" s="150">
        <f t="shared" si="31"/>
        <v>0.000672749277630931</v>
      </c>
      <c r="AM69" s="150">
        <f t="shared" si="32"/>
        <v>21.340548432814053</v>
      </c>
      <c r="AN69" s="150">
        <f t="shared" si="33"/>
        <v>-180.74927351970013</v>
      </c>
      <c r="AO69" s="150">
        <f t="shared" si="34"/>
        <v>-286.68099349927627</v>
      </c>
      <c r="AQ69" s="149">
        <f t="shared" si="35"/>
        <v>0.59</v>
      </c>
      <c r="AR69" s="150">
        <f t="shared" si="36"/>
        <v>3.828184369444466</v>
      </c>
      <c r="AS69" s="150">
        <f t="shared" si="37"/>
        <v>-0.5626651845939586</v>
      </c>
      <c r="AT69" s="150">
        <f t="shared" si="38"/>
        <v>20451.692900504833</v>
      </c>
      <c r="AU69" s="150">
        <f t="shared" si="39"/>
        <v>2214.6736161548515</v>
      </c>
      <c r="AV69" s="150">
        <f t="shared" si="40"/>
        <v>-4597.365577356517</v>
      </c>
      <c r="AX69" s="149">
        <f t="shared" si="41"/>
        <v>0.59</v>
      </c>
      <c r="AY69" s="150">
        <f t="shared" si="42"/>
        <v>-8.270805742745614E-05</v>
      </c>
      <c r="AZ69" s="150">
        <f t="shared" si="43"/>
        <v>-0.00026487555158477875</v>
      </c>
      <c r="BA69" s="150">
        <f t="shared" si="44"/>
        <v>-36.73331134162076</v>
      </c>
      <c r="BB69" s="150">
        <f t="shared" si="45"/>
        <v>117.63976093479467</v>
      </c>
      <c r="BC69" s="150">
        <f t="shared" si="46"/>
        <v>815.7223153886533</v>
      </c>
      <c r="BE69" s="149">
        <f t="shared" si="47"/>
        <v>0.59</v>
      </c>
      <c r="BF69" s="150">
        <f t="shared" si="48"/>
        <v>7.656206601253378</v>
      </c>
      <c r="BG69" s="150">
        <f t="shared" si="49"/>
        <v>-1.1262679940171332</v>
      </c>
      <c r="BH69" s="150">
        <f t="shared" si="50"/>
        <v>40845.311941235224</v>
      </c>
      <c r="BI69" s="150">
        <f t="shared" si="51"/>
        <v>4727.736266764198</v>
      </c>
      <c r="BJ69" s="150">
        <f t="shared" si="52"/>
        <v>-8092.327845825104</v>
      </c>
    </row>
    <row r="70" spans="1:62" ht="12.75">
      <c r="A70" s="149">
        <v>0.6</v>
      </c>
      <c r="B70" s="149">
        <f t="shared" si="4"/>
        <v>0.9510565162951536</v>
      </c>
      <c r="C70" s="149">
        <f t="shared" si="53"/>
        <v>-0.1618009198937888</v>
      </c>
      <c r="D70" s="150">
        <f t="shared" si="54"/>
        <v>5214.750877172979</v>
      </c>
      <c r="E70" s="150">
        <f t="shared" si="55"/>
        <v>887.1728172689137</v>
      </c>
      <c r="F70" s="150">
        <f t="shared" si="56"/>
        <v>-1429.653561331417</v>
      </c>
      <c r="H70" s="149">
        <f t="shared" si="5"/>
        <v>0.6</v>
      </c>
      <c r="I70" s="150">
        <f t="shared" si="6"/>
        <v>-0.005877852522924734</v>
      </c>
      <c r="J70" s="150">
        <f t="shared" si="7"/>
        <v>0.012708009230788148</v>
      </c>
      <c r="K70" s="150">
        <f t="shared" si="8"/>
        <v>-290.0603956460607</v>
      </c>
      <c r="L70" s="150">
        <f t="shared" si="9"/>
        <v>-627.1151191663546</v>
      </c>
      <c r="M70" s="150">
        <f t="shared" si="10"/>
        <v>715.6953393625204</v>
      </c>
      <c r="O70" s="149">
        <f t="shared" si="11"/>
        <v>0.6</v>
      </c>
      <c r="P70" s="150">
        <f t="shared" si="12"/>
        <v>0.9451786637722289</v>
      </c>
      <c r="Q70" s="150">
        <f t="shared" si="13"/>
        <v>-0.14909291066300065</v>
      </c>
      <c r="R70" s="150">
        <f t="shared" si="14"/>
        <v>4924.690481526918</v>
      </c>
      <c r="S70" s="150">
        <f t="shared" si="15"/>
        <v>260.05769810255913</v>
      </c>
      <c r="T70" s="150">
        <f t="shared" si="16"/>
        <v>-713.9582219688966</v>
      </c>
      <c r="V70" s="149">
        <f t="shared" si="17"/>
        <v>0.6</v>
      </c>
      <c r="W70" s="150">
        <f t="shared" si="18"/>
        <v>3.67544536472586E-19</v>
      </c>
      <c r="X70" s="150">
        <f t="shared" si="19"/>
        <v>-0.0026179938779914945</v>
      </c>
      <c r="Y70" s="150">
        <f t="shared" si="20"/>
        <v>5.038221076064143E-14</v>
      </c>
      <c r="Z70" s="150">
        <f t="shared" si="21"/>
        <v>358.86894305902564</v>
      </c>
      <c r="AA70" s="150">
        <f t="shared" si="22"/>
        <v>-3.453142285137766E-13</v>
      </c>
      <c r="AC70" s="149">
        <f t="shared" si="23"/>
        <v>0.6</v>
      </c>
      <c r="AD70" s="150">
        <f t="shared" si="24"/>
        <v>1.8962351800673827</v>
      </c>
      <c r="AE70" s="150">
        <f t="shared" si="25"/>
        <v>-0.31351182443478093</v>
      </c>
      <c r="AF70" s="150">
        <f t="shared" si="26"/>
        <v>10139.441358699896</v>
      </c>
      <c r="AG70" s="150">
        <f t="shared" si="27"/>
        <v>1506.0994584304985</v>
      </c>
      <c r="AH70" s="150">
        <f t="shared" si="28"/>
        <v>-2143.611783300314</v>
      </c>
      <c r="AJ70" s="149">
        <f t="shared" si="29"/>
        <v>0.6</v>
      </c>
      <c r="AK70" s="150">
        <f t="shared" si="30"/>
        <v>0.00011755705045849455</v>
      </c>
      <c r="AL70" s="150">
        <f t="shared" si="31"/>
        <v>0.0005930404307701138</v>
      </c>
      <c r="AM70" s="150">
        <f t="shared" si="32"/>
        <v>31.58435419257102</v>
      </c>
      <c r="AN70" s="150">
        <f t="shared" si="33"/>
        <v>-159.3336932400442</v>
      </c>
      <c r="AO70" s="150">
        <f t="shared" si="34"/>
        <v>-424.2924715578788</v>
      </c>
      <c r="AQ70" s="149">
        <f t="shared" si="35"/>
        <v>0.6</v>
      </c>
      <c r="AR70" s="150">
        <f t="shared" si="36"/>
        <v>3.792587917185224</v>
      </c>
      <c r="AS70" s="150">
        <f t="shared" si="37"/>
        <v>-0.6238126145608003</v>
      </c>
      <c r="AT70" s="150">
        <f t="shared" si="38"/>
        <v>20310.467071592364</v>
      </c>
      <c r="AU70" s="150">
        <f t="shared" si="39"/>
        <v>2493.996280561927</v>
      </c>
      <c r="AV70" s="150">
        <f t="shared" si="40"/>
        <v>-4711.5160381585065</v>
      </c>
      <c r="AX70" s="149">
        <f t="shared" si="41"/>
        <v>0.6</v>
      </c>
      <c r="AY70" s="150">
        <f t="shared" si="42"/>
        <v>-9.510565162951535E-05</v>
      </c>
      <c r="AZ70" s="150">
        <f t="shared" si="43"/>
        <v>-0.00014562082790441032</v>
      </c>
      <c r="BA70" s="150">
        <f t="shared" si="44"/>
        <v>-42.23948210510112</v>
      </c>
      <c r="BB70" s="150">
        <f t="shared" si="45"/>
        <v>64.67489837890398</v>
      </c>
      <c r="BC70" s="150">
        <f t="shared" si="46"/>
        <v>937.9957015895427</v>
      </c>
      <c r="BE70" s="149">
        <f t="shared" si="47"/>
        <v>0.6</v>
      </c>
      <c r="BF70" s="150">
        <f t="shared" si="48"/>
        <v>7.58496317166836</v>
      </c>
      <c r="BG70" s="150">
        <f t="shared" si="49"/>
        <v>-1.2483638903802752</v>
      </c>
      <c r="BH70" s="150">
        <f t="shared" si="50"/>
        <v>40547.11030688706</v>
      </c>
      <c r="BI70" s="150">
        <f t="shared" si="51"/>
        <v>5212.001152742802</v>
      </c>
      <c r="BJ70" s="150">
        <f t="shared" si="52"/>
        <v>-8060.743903169591</v>
      </c>
    </row>
    <row r="71" spans="1:62" ht="12.75">
      <c r="A71" s="149">
        <v>0.61</v>
      </c>
      <c r="B71" s="149">
        <f t="shared" si="4"/>
        <v>0.9408807689542255</v>
      </c>
      <c r="C71" s="149">
        <f t="shared" si="53"/>
        <v>-0.17736276028914877</v>
      </c>
      <c r="D71" s="150">
        <f t="shared" si="54"/>
        <v>5158.956098983869</v>
      </c>
      <c r="E71" s="150">
        <f t="shared" si="55"/>
        <v>972.5001552995219</v>
      </c>
      <c r="F71" s="150">
        <f t="shared" si="56"/>
        <v>-1414.3571060988324</v>
      </c>
      <c r="H71" s="149">
        <f t="shared" si="5"/>
        <v>0.61</v>
      </c>
      <c r="I71" s="150">
        <f t="shared" si="6"/>
        <v>-0.005090414157503712</v>
      </c>
      <c r="J71" s="150">
        <f t="shared" si="7"/>
        <v>0.013520504143357885</v>
      </c>
      <c r="K71" s="150">
        <f t="shared" si="8"/>
        <v>-251.2018698613311</v>
      </c>
      <c r="L71" s="150">
        <f t="shared" si="9"/>
        <v>-667.2101359911595</v>
      </c>
      <c r="M71" s="150">
        <f t="shared" si="10"/>
        <v>619.8157700863173</v>
      </c>
      <c r="O71" s="149">
        <f t="shared" si="11"/>
        <v>0.61</v>
      </c>
      <c r="P71" s="150">
        <f t="shared" si="12"/>
        <v>0.9357903547967218</v>
      </c>
      <c r="Q71" s="150">
        <f t="shared" si="13"/>
        <v>-0.16384225614579087</v>
      </c>
      <c r="R71" s="150">
        <f t="shared" si="14"/>
        <v>4907.754229122538</v>
      </c>
      <c r="S71" s="150">
        <f t="shared" si="15"/>
        <v>305.2900193083624</v>
      </c>
      <c r="T71" s="150">
        <f t="shared" si="16"/>
        <v>-794.5413360125151</v>
      </c>
      <c r="V71" s="149">
        <f t="shared" si="17"/>
        <v>0.61</v>
      </c>
      <c r="W71" s="150">
        <f t="shared" si="18"/>
        <v>-0.00015643446504023137</v>
      </c>
      <c r="X71" s="150">
        <f t="shared" si="19"/>
        <v>-0.0025857620290416486</v>
      </c>
      <c r="Y71" s="150">
        <f t="shared" si="20"/>
        <v>-21.4436983978212</v>
      </c>
      <c r="Z71" s="150">
        <f t="shared" si="21"/>
        <v>354.4506708611</v>
      </c>
      <c r="AA71" s="150">
        <f t="shared" si="22"/>
        <v>146.97279172414514</v>
      </c>
      <c r="AC71" s="149">
        <f t="shared" si="23"/>
        <v>0.61</v>
      </c>
      <c r="AD71" s="150">
        <f t="shared" si="24"/>
        <v>1.876514689285907</v>
      </c>
      <c r="AE71" s="150">
        <f t="shared" si="25"/>
        <v>-0.34379077846398126</v>
      </c>
      <c r="AF71" s="150">
        <f t="shared" si="26"/>
        <v>10045.266629708587</v>
      </c>
      <c r="AG71" s="150">
        <f t="shared" si="27"/>
        <v>1632.2408454689842</v>
      </c>
      <c r="AH71" s="150">
        <f t="shared" si="28"/>
        <v>-2061.925650387202</v>
      </c>
      <c r="AJ71" s="149">
        <f t="shared" si="29"/>
        <v>0.61</v>
      </c>
      <c r="AK71" s="150">
        <f t="shared" si="30"/>
        <v>0.00015002221392609194</v>
      </c>
      <c r="AL71" s="150">
        <f t="shared" si="31"/>
        <v>0.0004847669161609277</v>
      </c>
      <c r="AM71" s="150">
        <f t="shared" si="32"/>
        <v>40.30685291026677</v>
      </c>
      <c r="AN71" s="150">
        <f t="shared" si="33"/>
        <v>-130.2435704294311</v>
      </c>
      <c r="AO71" s="150">
        <f t="shared" si="34"/>
        <v>-541.46727641623</v>
      </c>
      <c r="AQ71" s="149">
        <f t="shared" si="35"/>
        <v>0.61</v>
      </c>
      <c r="AR71" s="150">
        <f t="shared" si="36"/>
        <v>3.75333583525078</v>
      </c>
      <c r="AS71" s="150">
        <f t="shared" si="37"/>
        <v>-0.68451102798276</v>
      </c>
      <c r="AT71" s="150">
        <f t="shared" si="38"/>
        <v>20152.28381072526</v>
      </c>
      <c r="AU71" s="150">
        <f t="shared" si="39"/>
        <v>2779.787449647437</v>
      </c>
      <c r="AV71" s="150">
        <f t="shared" si="40"/>
        <v>-4812.291368914779</v>
      </c>
      <c r="AX71" s="149">
        <f t="shared" si="41"/>
        <v>0.61</v>
      </c>
      <c r="AY71" s="150">
        <f t="shared" si="42"/>
        <v>-9.995065603657316E-05</v>
      </c>
      <c r="AZ71" s="150">
        <f t="shared" si="43"/>
        <v>-1.4801971494529248E-05</v>
      </c>
      <c r="BA71" s="150">
        <f t="shared" si="44"/>
        <v>-44.3913045619649</v>
      </c>
      <c r="BB71" s="150">
        <f t="shared" si="45"/>
        <v>6.57403213532423</v>
      </c>
      <c r="BC71" s="150">
        <f t="shared" si="46"/>
        <v>985.7803834684505</v>
      </c>
      <c r="BE71" s="149">
        <f t="shared" si="47"/>
        <v>0.61</v>
      </c>
      <c r="BF71" s="150">
        <f t="shared" si="48"/>
        <v>7.506421697631598</v>
      </c>
      <c r="BG71" s="150">
        <f t="shared" si="49"/>
        <v>-1.3695216248531754</v>
      </c>
      <c r="BH71" s="150">
        <f t="shared" si="50"/>
        <v>40219.86946397829</v>
      </c>
      <c r="BI71" s="150">
        <f t="shared" si="51"/>
        <v>5696.392501859629</v>
      </c>
      <c r="BJ71" s="150">
        <f t="shared" si="52"/>
        <v>-8097.335077944877</v>
      </c>
    </row>
    <row r="72" spans="1:62" ht="12.75">
      <c r="A72" s="149">
        <v>0.62</v>
      </c>
      <c r="B72" s="149">
        <f t="shared" si="4"/>
        <v>0.9297764858882513</v>
      </c>
      <c r="C72" s="149">
        <f t="shared" si="53"/>
        <v>-0.19274956505336882</v>
      </c>
      <c r="D72" s="150">
        <f t="shared" si="54"/>
        <v>5098.070053973379</v>
      </c>
      <c r="E72" s="150">
        <f t="shared" si="55"/>
        <v>1056.867753088216</v>
      </c>
      <c r="F72" s="150">
        <f t="shared" si="56"/>
        <v>-1397.6648511599312</v>
      </c>
      <c r="H72" s="149">
        <f t="shared" si="5"/>
        <v>0.62</v>
      </c>
      <c r="I72" s="150">
        <f t="shared" si="6"/>
        <v>-0.004257792915650723</v>
      </c>
      <c r="J72" s="150">
        <f t="shared" si="7"/>
        <v>0.01421299010398277</v>
      </c>
      <c r="K72" s="150">
        <f t="shared" si="8"/>
        <v>-210.11365849616732</v>
      </c>
      <c r="L72" s="150">
        <f t="shared" si="9"/>
        <v>-701.3829484145392</v>
      </c>
      <c r="M72" s="150">
        <f t="shared" si="10"/>
        <v>518.4346721556898</v>
      </c>
      <c r="O72" s="149">
        <f t="shared" si="11"/>
        <v>0.62</v>
      </c>
      <c r="P72" s="150">
        <f t="shared" si="12"/>
        <v>0.9255186929726006</v>
      </c>
      <c r="Q72" s="150">
        <f t="shared" si="13"/>
        <v>-0.17853657494938605</v>
      </c>
      <c r="R72" s="150">
        <f t="shared" si="14"/>
        <v>4887.956395477211</v>
      </c>
      <c r="S72" s="150">
        <f t="shared" si="15"/>
        <v>355.48480467367676</v>
      </c>
      <c r="T72" s="150">
        <f t="shared" si="16"/>
        <v>-879.2301790042414</v>
      </c>
      <c r="V72" s="149">
        <f t="shared" si="17"/>
        <v>0.62</v>
      </c>
      <c r="W72" s="150">
        <f t="shared" si="18"/>
        <v>-0.0003090169943749471</v>
      </c>
      <c r="X72" s="150">
        <f t="shared" si="19"/>
        <v>-0.0024898601372846303</v>
      </c>
      <c r="Y72" s="150">
        <f t="shared" si="20"/>
        <v>-42.35938177353309</v>
      </c>
      <c r="Z72" s="150">
        <f t="shared" si="21"/>
        <v>341.3046467922408</v>
      </c>
      <c r="AA72" s="150">
        <f t="shared" si="22"/>
        <v>290.32662554131014</v>
      </c>
      <c r="AC72" s="149">
        <f t="shared" si="23"/>
        <v>0.62</v>
      </c>
      <c r="AD72" s="150">
        <f t="shared" si="24"/>
        <v>1.854986161866477</v>
      </c>
      <c r="AE72" s="150">
        <f t="shared" si="25"/>
        <v>-0.3737760001400395</v>
      </c>
      <c r="AF72" s="150">
        <f t="shared" si="26"/>
        <v>9943.667067677057</v>
      </c>
      <c r="AG72" s="150">
        <f t="shared" si="27"/>
        <v>1753.6572045541336</v>
      </c>
      <c r="AH72" s="150">
        <f t="shared" si="28"/>
        <v>-1986.5684046228625</v>
      </c>
      <c r="AJ72" s="149">
        <f t="shared" si="29"/>
        <v>0.62</v>
      </c>
      <c r="AK72" s="150">
        <f t="shared" si="30"/>
        <v>0.00017526133600877277</v>
      </c>
      <c r="AL72" s="150">
        <f t="shared" si="31"/>
        <v>0.0003531438874594957</v>
      </c>
      <c r="AM72" s="150">
        <f t="shared" si="32"/>
        <v>47.087912559686806</v>
      </c>
      <c r="AN72" s="150">
        <f t="shared" si="33"/>
        <v>-94.88007379361896</v>
      </c>
      <c r="AO72" s="150">
        <f t="shared" si="34"/>
        <v>-632.5615106339608</v>
      </c>
      <c r="AQ72" s="149">
        <f t="shared" si="35"/>
        <v>0.62</v>
      </c>
      <c r="AR72" s="150">
        <f t="shared" si="36"/>
        <v>3.7104566020633376</v>
      </c>
      <c r="AS72" s="150">
        <f t="shared" si="37"/>
        <v>-0.7447089962553348</v>
      </c>
      <c r="AT72" s="150">
        <f t="shared" si="38"/>
        <v>19976.781429687337</v>
      </c>
      <c r="AU72" s="150">
        <f t="shared" si="39"/>
        <v>3071.1296885224074</v>
      </c>
      <c r="AV72" s="150">
        <f t="shared" si="40"/>
        <v>-4896.024945420996</v>
      </c>
      <c r="AX72" s="149">
        <f t="shared" si="41"/>
        <v>0.62</v>
      </c>
      <c r="AY72" s="150">
        <f t="shared" si="42"/>
        <v>-9.685831611286313E-05</v>
      </c>
      <c r="AZ72" s="150">
        <f t="shared" si="43"/>
        <v>0.00011719234838087722</v>
      </c>
      <c r="BA72" s="150">
        <f t="shared" si="44"/>
        <v>-43.01789683453282</v>
      </c>
      <c r="BB72" s="150">
        <f t="shared" si="45"/>
        <v>-52.048895280925635</v>
      </c>
      <c r="BC72" s="150">
        <f t="shared" si="46"/>
        <v>955.2816538283544</v>
      </c>
      <c r="BE72" s="149">
        <f t="shared" si="47"/>
        <v>0.62</v>
      </c>
      <c r="BF72" s="150">
        <f t="shared" si="48"/>
        <v>7.420641084474553</v>
      </c>
      <c r="BG72" s="150">
        <f t="shared" si="49"/>
        <v>-1.4896539440497483</v>
      </c>
      <c r="BH72" s="150">
        <f t="shared" si="50"/>
        <v>39863.45704998045</v>
      </c>
      <c r="BI72" s="150">
        <f t="shared" si="51"/>
        <v>6185.090555557508</v>
      </c>
      <c r="BJ72" s="150">
        <f t="shared" si="52"/>
        <v>-8204.206726379676</v>
      </c>
    </row>
    <row r="73" spans="1:62" ht="12.75">
      <c r="A73" s="149">
        <v>0.63</v>
      </c>
      <c r="B73" s="149">
        <f t="shared" si="4"/>
        <v>0.9177546256839813</v>
      </c>
      <c r="C73" s="149">
        <f t="shared" si="53"/>
        <v>-0.20794614926781813</v>
      </c>
      <c r="D73" s="150">
        <f t="shared" si="54"/>
        <v>5032.152829317077</v>
      </c>
      <c r="E73" s="150">
        <f t="shared" si="55"/>
        <v>1140.1923500018013</v>
      </c>
      <c r="F73" s="150">
        <f t="shared" si="56"/>
        <v>-1379.593269755058</v>
      </c>
      <c r="H73" s="149">
        <f t="shared" si="5"/>
        <v>0.63</v>
      </c>
      <c r="I73" s="150">
        <f t="shared" si="6"/>
        <v>-0.0033873792024529145</v>
      </c>
      <c r="J73" s="150">
        <f t="shared" si="7"/>
        <v>0.014779320558252552</v>
      </c>
      <c r="K73" s="150">
        <f t="shared" si="8"/>
        <v>-167.1604634234392</v>
      </c>
      <c r="L73" s="150">
        <f t="shared" si="9"/>
        <v>-729.3302361341991</v>
      </c>
      <c r="M73" s="150">
        <f t="shared" si="10"/>
        <v>412.4519113730281</v>
      </c>
      <c r="O73" s="149">
        <f t="shared" si="11"/>
        <v>0.63</v>
      </c>
      <c r="P73" s="150">
        <f t="shared" si="12"/>
        <v>0.9143672464815283</v>
      </c>
      <c r="Q73" s="150">
        <f t="shared" si="13"/>
        <v>-0.19316682870956559</v>
      </c>
      <c r="R73" s="150">
        <f t="shared" si="14"/>
        <v>4864.992365893638</v>
      </c>
      <c r="S73" s="150">
        <f t="shared" si="15"/>
        <v>410.86211386760215</v>
      </c>
      <c r="T73" s="150">
        <f t="shared" si="16"/>
        <v>-967.1413583820298</v>
      </c>
      <c r="V73" s="149">
        <f t="shared" si="17"/>
        <v>0.63</v>
      </c>
      <c r="W73" s="150">
        <f t="shared" si="18"/>
        <v>-0.0004539904997395456</v>
      </c>
      <c r="X73" s="150">
        <f t="shared" si="19"/>
        <v>-0.002332649625575629</v>
      </c>
      <c r="Y73" s="150">
        <f t="shared" si="20"/>
        <v>-62.23203658725245</v>
      </c>
      <c r="Z73" s="150">
        <f t="shared" si="21"/>
        <v>319.7545695941759</v>
      </c>
      <c r="AA73" s="150">
        <f t="shared" si="22"/>
        <v>426.53165429882</v>
      </c>
      <c r="AC73" s="149">
        <f t="shared" si="23"/>
        <v>0.63</v>
      </c>
      <c r="AD73" s="150">
        <f t="shared" si="24"/>
        <v>1.8316678816657699</v>
      </c>
      <c r="AE73" s="150">
        <f t="shared" si="25"/>
        <v>-0.4034456276029593</v>
      </c>
      <c r="AF73" s="150">
        <f t="shared" si="26"/>
        <v>9834.913158623462</v>
      </c>
      <c r="AG73" s="150">
        <f t="shared" si="27"/>
        <v>1870.8090334635795</v>
      </c>
      <c r="AH73" s="150">
        <f t="shared" si="28"/>
        <v>-1920.2029738382678</v>
      </c>
      <c r="AJ73" s="149">
        <f t="shared" si="29"/>
        <v>0.63</v>
      </c>
      <c r="AK73" s="150">
        <f t="shared" si="30"/>
        <v>0.0001920587371353886</v>
      </c>
      <c r="AL73" s="150">
        <f t="shared" si="31"/>
        <v>0.00020451116213493834</v>
      </c>
      <c r="AM73" s="150">
        <f t="shared" si="32"/>
        <v>51.60091339314204</v>
      </c>
      <c r="AN73" s="150">
        <f t="shared" si="33"/>
        <v>-54.94653834892525</v>
      </c>
      <c r="AO73" s="150">
        <f t="shared" si="34"/>
        <v>-693.1874859537246</v>
      </c>
      <c r="AQ73" s="149">
        <f t="shared" si="35"/>
        <v>0.63</v>
      </c>
      <c r="AR73" s="150">
        <f t="shared" si="36"/>
        <v>3.663981812568415</v>
      </c>
      <c r="AS73" s="150">
        <f t="shared" si="37"/>
        <v>-0.8043540944182082</v>
      </c>
      <c r="AT73" s="150">
        <f t="shared" si="38"/>
        <v>19783.65926722732</v>
      </c>
      <c r="AU73" s="150">
        <f t="shared" si="39"/>
        <v>3366.9169589840576</v>
      </c>
      <c r="AV73" s="150">
        <f t="shared" si="40"/>
        <v>-4960.12508792908</v>
      </c>
      <c r="AX73" s="149">
        <f t="shared" si="41"/>
        <v>0.63</v>
      </c>
      <c r="AY73" s="150">
        <f t="shared" si="42"/>
        <v>-8.607420270039438E-05</v>
      </c>
      <c r="AZ73" s="150">
        <f t="shared" si="43"/>
        <v>0.0002398801158141471</v>
      </c>
      <c r="BA73" s="150">
        <f t="shared" si="44"/>
        <v>-38.22832484064315</v>
      </c>
      <c r="BB73" s="150">
        <f t="shared" si="45"/>
        <v>-106.53848310479088</v>
      </c>
      <c r="BC73" s="150">
        <f t="shared" si="46"/>
        <v>848.9214969603418</v>
      </c>
      <c r="BE73" s="149">
        <f t="shared" si="47"/>
        <v>0.63</v>
      </c>
      <c r="BF73" s="150">
        <f t="shared" si="48"/>
        <v>7.327685492196994</v>
      </c>
      <c r="BG73" s="150">
        <f t="shared" si="49"/>
        <v>-1.6086728198827371</v>
      </c>
      <c r="BH73" s="150">
        <f t="shared" si="50"/>
        <v>39477.48929622085</v>
      </c>
      <c r="BI73" s="150">
        <f t="shared" si="51"/>
        <v>6682.241973212249</v>
      </c>
      <c r="BJ73" s="150">
        <f t="shared" si="52"/>
        <v>-8378.141192944095</v>
      </c>
    </row>
    <row r="74" spans="1:62" ht="12.75">
      <c r="A74" s="149">
        <v>0.64</v>
      </c>
      <c r="B74" s="149">
        <f t="shared" si="4"/>
        <v>0.9048270524660195</v>
      </c>
      <c r="C74" s="149">
        <f aca="true" t="shared" si="57" ref="C74:C110">$B$6*PI()/$B$4*COS(PI()*$A74)</f>
        <v>-0.22293751573858314</v>
      </c>
      <c r="D74" s="150">
        <f aca="true" t="shared" si="58" ref="D74:D110">$B$6*PI()^2/$B$4^2*SIN(PI()*$A74)*$B$2</f>
        <v>4961.269477357409</v>
      </c>
      <c r="E74" s="150">
        <f aca="true" t="shared" si="59" ref="E74:E110">-$B$6*PI()^3/$B$4^3*COS(PI()*$A74)*$B$2</f>
        <v>1222.3917147230268</v>
      </c>
      <c r="F74" s="150">
        <f aca="true" t="shared" si="60" ref="F74:F110">-$B$6*PI()^4/$B$4^4*SIN(PI()*$A74)*$B$2</f>
        <v>-1360.1601963532498</v>
      </c>
      <c r="H74" s="149">
        <f t="shared" si="5"/>
        <v>0.64</v>
      </c>
      <c r="I74" s="150">
        <f t="shared" si="6"/>
        <v>-0.002486898871648545</v>
      </c>
      <c r="J74" s="150">
        <f t="shared" si="7"/>
        <v>0.015214468716962434</v>
      </c>
      <c r="K74" s="150">
        <f t="shared" si="8"/>
        <v>-122.7235402434332</v>
      </c>
      <c r="L74" s="150">
        <f t="shared" si="9"/>
        <v>-750.803937045844</v>
      </c>
      <c r="M74" s="150">
        <f t="shared" si="10"/>
        <v>302.8081982259638</v>
      </c>
      <c r="O74" s="149">
        <f t="shared" si="11"/>
        <v>0.64</v>
      </c>
      <c r="P74" s="150">
        <f t="shared" si="12"/>
        <v>0.9023401535943709</v>
      </c>
      <c r="Q74" s="150">
        <f t="shared" si="13"/>
        <v>-0.2077230470216207</v>
      </c>
      <c r="R74" s="150">
        <f t="shared" si="14"/>
        <v>4838.545937113976</v>
      </c>
      <c r="S74" s="150">
        <f t="shared" si="15"/>
        <v>471.58777767718277</v>
      </c>
      <c r="T74" s="150">
        <f t="shared" si="16"/>
        <v>-1057.3519981272862</v>
      </c>
      <c r="V74" s="149">
        <f t="shared" si="17"/>
        <v>0.64</v>
      </c>
      <c r="W74" s="150">
        <f t="shared" si="18"/>
        <v>-0.0005877852522924728</v>
      </c>
      <c r="X74" s="150">
        <f t="shared" si="19"/>
        <v>-0.0021180015384646925</v>
      </c>
      <c r="Y74" s="150">
        <f t="shared" si="20"/>
        <v>-80.57233212390567</v>
      </c>
      <c r="Z74" s="150">
        <f t="shared" si="21"/>
        <v>290.33107368812716</v>
      </c>
      <c r="AA74" s="150">
        <f t="shared" si="22"/>
        <v>552.2340581500923</v>
      </c>
      <c r="AC74" s="149">
        <f t="shared" si="23"/>
        <v>0.64</v>
      </c>
      <c r="AD74" s="150">
        <f t="shared" si="24"/>
        <v>1.8065794208080979</v>
      </c>
      <c r="AE74" s="150">
        <f t="shared" si="25"/>
        <v>-0.4327785642986685</v>
      </c>
      <c r="AF74" s="150">
        <f t="shared" si="26"/>
        <v>9719.243082347479</v>
      </c>
      <c r="AG74" s="150">
        <f t="shared" si="27"/>
        <v>1984.3105660883366</v>
      </c>
      <c r="AH74" s="150">
        <f t="shared" si="28"/>
        <v>-1865.2781363304437</v>
      </c>
      <c r="AJ74" s="149">
        <f t="shared" si="29"/>
        <v>0.64</v>
      </c>
      <c r="AK74" s="150">
        <f t="shared" si="30"/>
        <v>0.00019960534568565433</v>
      </c>
      <c r="AL74" s="150">
        <f t="shared" si="31"/>
        <v>4.602785480262022E-05</v>
      </c>
      <c r="AM74" s="150">
        <f t="shared" si="32"/>
        <v>53.62848006374708</v>
      </c>
      <c r="AN74" s="150">
        <f t="shared" si="33"/>
        <v>-12.366421776833045</v>
      </c>
      <c r="AO74" s="150">
        <f t="shared" si="34"/>
        <v>-720.4250627828795</v>
      </c>
      <c r="AQ74" s="149">
        <f t="shared" si="35"/>
        <v>0.64</v>
      </c>
      <c r="AR74" s="150">
        <f t="shared" si="36"/>
        <v>3.613946232214174</v>
      </c>
      <c r="AS74" s="150">
        <f t="shared" si="37"/>
        <v>-0.8633930992040698</v>
      </c>
      <c r="AT74" s="150">
        <f t="shared" si="38"/>
        <v>19572.68697688261</v>
      </c>
      <c r="AU74" s="150">
        <f t="shared" si="39"/>
        <v>3665.923636711713</v>
      </c>
      <c r="AV74" s="150">
        <f t="shared" si="40"/>
        <v>-5003.2153935938595</v>
      </c>
      <c r="AX74" s="149">
        <f t="shared" si="41"/>
        <v>0.64</v>
      </c>
      <c r="AY74" s="150">
        <f t="shared" si="42"/>
        <v>-6.845471059286887E-05</v>
      </c>
      <c r="AZ74" s="150">
        <f t="shared" si="43"/>
        <v>0.0003435183726906813</v>
      </c>
      <c r="BA74" s="150">
        <f t="shared" si="44"/>
        <v>-30.40294108242046</v>
      </c>
      <c r="BB74" s="150">
        <f t="shared" si="45"/>
        <v>-152.56756993333508</v>
      </c>
      <c r="BC74" s="150">
        <f t="shared" si="46"/>
        <v>675.1462525045142</v>
      </c>
      <c r="BE74" s="149">
        <f t="shared" si="47"/>
        <v>0.64</v>
      </c>
      <c r="BF74" s="150">
        <f t="shared" si="48"/>
        <v>7.22762440437207</v>
      </c>
      <c r="BG74" s="150">
        <f t="shared" si="49"/>
        <v>-1.7264887078902513</v>
      </c>
      <c r="BH74" s="150">
        <f t="shared" si="50"/>
        <v>39061.342532619055</v>
      </c>
      <c r="BI74" s="150">
        <f t="shared" si="51"/>
        <v>7191.646125266923</v>
      </c>
      <c r="BJ74" s="150">
        <f t="shared" si="52"/>
        <v>-8610.859471900327</v>
      </c>
    </row>
    <row r="75" spans="1:62" ht="12.75">
      <c r="A75" s="149">
        <v>0.65</v>
      </c>
      <c r="B75" s="149">
        <f aca="true" t="shared" si="61" ref="B75:B110">$B$6*SIN(PI()*$A75)</f>
        <v>0.8910065241883679</v>
      </c>
      <c r="C75" s="149">
        <f t="shared" si="57"/>
        <v>-0.23770886979688644</v>
      </c>
      <c r="D75" s="150">
        <f t="shared" si="58"/>
        <v>4885.489951404916</v>
      </c>
      <c r="E75" s="150">
        <f t="shared" si="59"/>
        <v>1303.3847264029596</v>
      </c>
      <c r="F75" s="150">
        <f t="shared" si="60"/>
        <v>-1339.3848090517718</v>
      </c>
      <c r="H75" s="149">
        <f aca="true" t="shared" si="62" ref="H75:H110">A75</f>
        <v>0.65</v>
      </c>
      <c r="I75" s="150">
        <f aca="true" t="shared" si="63" ref="I75:I110">$I$6*$B$6*($I$5*PI())^0/$B$4^0*SIN(PI()*$A75*$I$5)</f>
        <v>-0.0015643446504023113</v>
      </c>
      <c r="J75" s="150">
        <f aca="true" t="shared" si="64" ref="J75:J110">$I$6*$B$6*($I$5*PI())^1/$B$4^1*COS(PI()*$A75*$I$5)</f>
        <v>0.015514572174249891</v>
      </c>
      <c r="K75" s="150">
        <f aca="true" t="shared" si="65" ref="K75:K110">$I$6*$B$6*($I$5*PI())^2/$B$4^2*SIN(PI()*$A75*$I$5)*$B$2</f>
        <v>-77.19731423215623</v>
      </c>
      <c r="L75" s="150">
        <f aca="true" t="shared" si="66" ref="L75:L110">-$I$6*$B$6*($I$5*PI())^3/$B$4^3*COS(PI()*$A75*$I$5)*$B$2</f>
        <v>-765.6134490599761</v>
      </c>
      <c r="M75" s="150">
        <f aca="true" t="shared" si="67" ref="M75:M110">-$I$6*$B$6*($I$5*PI())^4/$B$4^4*SIN(PI()*$A75*$I$5)*$B$2</f>
        <v>190.4767380744918</v>
      </c>
      <c r="O75" s="149">
        <f aca="true" t="shared" si="68" ref="O75:O110">A75</f>
        <v>0.65</v>
      </c>
      <c r="P75" s="150">
        <f aca="true" t="shared" si="69" ref="P75:P110">B75+I75</f>
        <v>0.8894421795379656</v>
      </c>
      <c r="Q75" s="150">
        <f aca="true" t="shared" si="70" ref="Q75:Q110">C75+J75</f>
        <v>-0.22219429762263654</v>
      </c>
      <c r="R75" s="150">
        <f aca="true" t="shared" si="71" ref="R75:R110">D75+K75</f>
        <v>4808.29263717276</v>
      </c>
      <c r="S75" s="150">
        <f aca="true" t="shared" si="72" ref="S75:S110">E75+L75</f>
        <v>537.7712773429835</v>
      </c>
      <c r="T75" s="150">
        <f aca="true" t="shared" si="73" ref="T75:T110">F75+M75</f>
        <v>-1148.90807097728</v>
      </c>
      <c r="V75" s="149">
        <f aca="true" t="shared" si="74" ref="V75:V110">A75</f>
        <v>0.65</v>
      </c>
      <c r="W75" s="150">
        <f aca="true" t="shared" si="75" ref="W75:W110">$W$6*$B$6*($W$5*PI())^0/$B$4^0*SIN(PI()*$A75*$W$5)</f>
        <v>-0.000707106781186548</v>
      </c>
      <c r="X75" s="150">
        <f aca="true" t="shared" si="76" ref="X75:X110">$W$6*$B$6*($W$5*PI())^1/$B$4^1*COS(PI()*$A75*$W$5)</f>
        <v>-0.0018512012242326516</v>
      </c>
      <c r="Y75" s="150">
        <f aca="true" t="shared" si="77" ref="Y75:Y110">$W$6*$B$6*($W$5*PI())^2/$B$4^2*SIN(PI()*$A75*$W$5)*$B$2</f>
        <v>-96.92866943942892</v>
      </c>
      <c r="Z75" s="150">
        <f aca="true" t="shared" si="78" ref="Z75:Z110">-$W$6*$B$6*($W$5*PI())^3/$B$4^3*COS(PI()*$A75*$W$5)*$B$2</f>
        <v>253.75866319428587</v>
      </c>
      <c r="AA75" s="150">
        <f aca="true" t="shared" si="79" ref="AA75:AA110">-$W$6*$B$6*($W$5*PI())^4/$B$4^4*SIN(PI()*$A75*$W$5)*$B$2</f>
        <v>664.3386267299467</v>
      </c>
      <c r="AC75" s="149">
        <f aca="true" t="shared" si="80" ref="AC75:AC110">A75</f>
        <v>0.65</v>
      </c>
      <c r="AD75" s="150">
        <f aca="true" t="shared" si="81" ref="AD75:AD110">B75+P75+W75</f>
        <v>1.7797415969451469</v>
      </c>
      <c r="AE75" s="150">
        <f aca="true" t="shared" si="82" ref="AE75:AE110">C75+Q75+X75</f>
        <v>-0.46175436864375563</v>
      </c>
      <c r="AF75" s="150">
        <f aca="true" t="shared" si="83" ref="AF75:AF110">D75+R75+Y75</f>
        <v>9596.853919138248</v>
      </c>
      <c r="AG75" s="150">
        <f aca="true" t="shared" si="84" ref="AG75:AG110">E75+S75+Z75</f>
        <v>2094.914666940229</v>
      </c>
      <c r="AH75" s="150">
        <f aca="true" t="shared" si="85" ref="AH75:AH110">F75+T75+AA75</f>
        <v>-1823.9542532991054</v>
      </c>
      <c r="AJ75" s="149">
        <f aca="true" t="shared" si="86" ref="AJ75:AJ110">O75</f>
        <v>0.65</v>
      </c>
      <c r="AK75" s="150">
        <f aca="true" t="shared" si="87" ref="AK75:AK110">$AK$6*$B$6*($AK$5*PI())^0/$B$4^0*SIN(PI()*$A75*$AK$5)</f>
        <v>0.00019753766811902762</v>
      </c>
      <c r="AL75" s="150">
        <f aca="true" t="shared" si="88" ref="AL75:AL110">$AK$6*$B$6*($AK$5*PI())^1/$B$4^1*COS(PI()*$A75*$AK$5)</f>
        <v>-0.00011467245209901464</v>
      </c>
      <c r="AM75" s="150">
        <f aca="true" t="shared" si="89" ref="AM75:AM110">$AK$6*$B$6*($AK$5*PI())^2/$B$4^2*SIN(PI()*$A75*$AK$5)*$B$2</f>
        <v>53.0729518298754</v>
      </c>
      <c r="AN75" s="150">
        <f aca="true" t="shared" si="90" ref="AN75:AN110">-$AK$6*$B$6*($AK$5*PI())^3/$B$4^3*COS(PI()*$A75*$AK$5)*$B$2</f>
        <v>30.809341754492795</v>
      </c>
      <c r="AO75" s="150">
        <f aca="true" t="shared" si="91" ref="AO75:AO110">-$AK$6*$B$6*($AK$5*PI())^4/$B$4^4*SIN(PI()*$A75*$AK$5)*$B$2</f>
        <v>-712.9623030274483</v>
      </c>
      <c r="AQ75" s="149">
        <f aca="true" t="shared" si="92" ref="AQ75:AQ110">O75</f>
        <v>0.65</v>
      </c>
      <c r="AR75" s="150">
        <f aca="true" t="shared" si="93" ref="AR75:AR110">B75+P75+AD75+AK75</f>
        <v>3.560387838339599</v>
      </c>
      <c r="AS75" s="150">
        <f aca="true" t="shared" si="94" ref="AS75:AS110">C75+Q75+AE75+AL75</f>
        <v>-0.9217722085153777</v>
      </c>
      <c r="AT75" s="150">
        <f aca="true" t="shared" si="95" ref="AT75:AT110">D75+R75+AF75+AM75</f>
        <v>19343.7094595458</v>
      </c>
      <c r="AU75" s="150">
        <f aca="true" t="shared" si="96" ref="AU75:AU110">E75+S75+AG75+AN75</f>
        <v>3966.880012440665</v>
      </c>
      <c r="AV75" s="150">
        <f aca="true" t="shared" si="97" ref="AV75:AV110">F75+T75+AH75+AO75</f>
        <v>-5025.209436355606</v>
      </c>
      <c r="AX75" s="149">
        <f aca="true" t="shared" si="98" ref="AX75:AX110">AC75</f>
        <v>0.65</v>
      </c>
      <c r="AY75" s="150">
        <f aca="true" t="shared" si="99" ref="AY75:AY110">$AY$6*$B$6*($AY$5*PI())^0/$B$4^0*SIN(PI()*$A75*$AY$5)</f>
        <v>-4.5399049973954666E-05</v>
      </c>
      <c r="AZ75" s="150">
        <f aca="true" t="shared" si="100" ref="AZ75:AZ110">$AY$6*$B$6*($AY$5*PI())^1/$B$4^1*COS(PI()*$A75*$AY$5)</f>
        <v>0.000419876932603613</v>
      </c>
      <c r="BA75" s="150">
        <f aca="true" t="shared" si="101" ref="BA75:BA110">$AY$6*$B$6*($AY$5*PI())^2/$B$4^2*SIN(PI()*$A75*$AY$5)*$B$2</f>
        <v>-20.163179854269842</v>
      </c>
      <c r="BB75" s="150">
        <f aca="true" t="shared" si="102" ref="BB75:BB110">-$AY$6*$B$6*($AY$5*PI())^3/$B$4^3*COS(PI()*$A75*$AY$5)*$B$2</f>
        <v>-186.48086498732332</v>
      </c>
      <c r="BC75" s="150">
        <f aca="true" t="shared" si="103" ref="BC75:BC110">-$AY$6*$B$6*($AY$5*PI())^4/$B$4^4*SIN(PI()*$A75*$AY$5)*$B$2</f>
        <v>447.7558694167303</v>
      </c>
      <c r="BE75" s="149">
        <f aca="true" t="shared" si="104" ref="BE75:BE110">AC75</f>
        <v>0.65</v>
      </c>
      <c r="BF75" s="150">
        <f aca="true" t="shared" si="105" ref="BF75:BF110">B75+P75+AD75+AR75+AY75</f>
        <v>7.120532739961106</v>
      </c>
      <c r="BG75" s="150">
        <f aca="true" t="shared" si="106" ref="BG75:BG110">C75+Q75+AE75+AS75+AZ75</f>
        <v>-1.8430098676460527</v>
      </c>
      <c r="BH75" s="150">
        <f aca="true" t="shared" si="107" ref="BH75:BH110">D75+R75+AF75+AT75+BA75</f>
        <v>38614.18278740745</v>
      </c>
      <c r="BI75" s="150">
        <f aca="true" t="shared" si="108" ref="BI75:BI110">E75+S75+AG75+AU75+BB75</f>
        <v>7716.469818139514</v>
      </c>
      <c r="BJ75" s="150">
        <f aca="true" t="shared" si="109" ref="BJ75:BJ110">F75+T75+AH75+AV75+BC75</f>
        <v>-8889.700700267033</v>
      </c>
    </row>
    <row r="76" spans="1:62" ht="12.75">
      <c r="A76" s="149">
        <v>0.66</v>
      </c>
      <c r="B76" s="149">
        <f t="shared" si="61"/>
        <v>0.8763066800438635</v>
      </c>
      <c r="C76" s="149">
        <f t="shared" si="57"/>
        <v>-0.25224563389964005</v>
      </c>
      <c r="D76" s="150">
        <f t="shared" si="58"/>
        <v>4804.889036702733</v>
      </c>
      <c r="E76" s="150">
        <f t="shared" si="59"/>
        <v>1383.091454717479</v>
      </c>
      <c r="F76" s="150">
        <f t="shared" si="60"/>
        <v>-1317.287610649647</v>
      </c>
      <c r="H76" s="149">
        <f t="shared" si="62"/>
        <v>0.66</v>
      </c>
      <c r="I76" s="150">
        <f t="shared" si="63"/>
        <v>-0.0006279051952931327</v>
      </c>
      <c r="J76" s="150">
        <f t="shared" si="64"/>
        <v>0.015676967190582567</v>
      </c>
      <c r="K76" s="150">
        <f t="shared" si="65"/>
        <v>-30.985879394659875</v>
      </c>
      <c r="L76" s="150">
        <f t="shared" si="66"/>
        <v>-773.627321899536</v>
      </c>
      <c r="M76" s="150">
        <f t="shared" si="67"/>
        <v>76.4545929112898</v>
      </c>
      <c r="O76" s="149">
        <f t="shared" si="68"/>
        <v>0.66</v>
      </c>
      <c r="P76" s="150">
        <f t="shared" si="69"/>
        <v>0.8756787748485704</v>
      </c>
      <c r="Q76" s="150">
        <f t="shared" si="70"/>
        <v>-0.2365686667090575</v>
      </c>
      <c r="R76" s="150">
        <f t="shared" si="71"/>
        <v>4773.903157308074</v>
      </c>
      <c r="S76" s="150">
        <f t="shared" si="72"/>
        <v>609.4641328179431</v>
      </c>
      <c r="T76" s="150">
        <f t="shared" si="73"/>
        <v>-1240.833017738357</v>
      </c>
      <c r="V76" s="149">
        <f t="shared" si="74"/>
        <v>0.66</v>
      </c>
      <c r="W76" s="150">
        <f t="shared" si="75"/>
        <v>-0.0008090169943749482</v>
      </c>
      <c r="X76" s="150">
        <f t="shared" si="76"/>
        <v>-0.001538818192075378</v>
      </c>
      <c r="Y76" s="150">
        <f t="shared" si="77"/>
        <v>-110.89830122554267</v>
      </c>
      <c r="Z76" s="150">
        <f t="shared" si="78"/>
        <v>210.93787223588217</v>
      </c>
      <c r="AA76" s="150">
        <f t="shared" si="79"/>
        <v>760.0849735062149</v>
      </c>
      <c r="AC76" s="149">
        <f t="shared" si="80"/>
        <v>0.66</v>
      </c>
      <c r="AD76" s="150">
        <f t="shared" si="81"/>
        <v>1.751176437898059</v>
      </c>
      <c r="AE76" s="150">
        <f t="shared" si="82"/>
        <v>-0.4903531188007729</v>
      </c>
      <c r="AF76" s="150">
        <f t="shared" si="83"/>
        <v>9467.893892785263</v>
      </c>
      <c r="AG76" s="150">
        <f t="shared" si="84"/>
        <v>2203.493459771304</v>
      </c>
      <c r="AH76" s="150">
        <f t="shared" si="85"/>
        <v>-1798.035654881789</v>
      </c>
      <c r="AJ76" s="149">
        <f t="shared" si="86"/>
        <v>0.66</v>
      </c>
      <c r="AK76" s="150">
        <f t="shared" si="87"/>
        <v>0.00018595529717765024</v>
      </c>
      <c r="AL76" s="150">
        <f t="shared" si="88"/>
        <v>-0.00026984939107471695</v>
      </c>
      <c r="AM76" s="150">
        <f t="shared" si="89"/>
        <v>49.961086528939106</v>
      </c>
      <c r="AN76" s="150">
        <f t="shared" si="90"/>
        <v>72.50112786185177</v>
      </c>
      <c r="AO76" s="150">
        <f t="shared" si="91"/>
        <v>-671.1586615269988</v>
      </c>
      <c r="AQ76" s="149">
        <f t="shared" si="92"/>
        <v>0.66</v>
      </c>
      <c r="AR76" s="150">
        <f t="shared" si="93"/>
        <v>3.50334784808767</v>
      </c>
      <c r="AS76" s="150">
        <f t="shared" si="94"/>
        <v>-0.9794372688005453</v>
      </c>
      <c r="AT76" s="150">
        <f t="shared" si="95"/>
        <v>19096.64717332501</v>
      </c>
      <c r="AU76" s="150">
        <f t="shared" si="96"/>
        <v>4268.550175168578</v>
      </c>
      <c r="AV76" s="150">
        <f t="shared" si="97"/>
        <v>-5027.314944796792</v>
      </c>
      <c r="AX76" s="149">
        <f t="shared" si="98"/>
        <v>0.66</v>
      </c>
      <c r="AY76" s="150">
        <f t="shared" si="99"/>
        <v>-1.873813145857243E-05</v>
      </c>
      <c r="AZ76" s="150">
        <f t="shared" si="100"/>
        <v>0.0004628919615906246</v>
      </c>
      <c r="BA76" s="150">
        <f t="shared" si="101"/>
        <v>-8.322207512027283</v>
      </c>
      <c r="BB76" s="150">
        <f t="shared" si="102"/>
        <v>-205.58522436046715</v>
      </c>
      <c r="BC76" s="150">
        <f t="shared" si="103"/>
        <v>184.80801574683764</v>
      </c>
      <c r="BE76" s="149">
        <f t="shared" si="104"/>
        <v>0.66</v>
      </c>
      <c r="BF76" s="150">
        <f t="shared" si="105"/>
        <v>7.006491002746704</v>
      </c>
      <c r="BG76" s="150">
        <f t="shared" si="106"/>
        <v>-1.9581417962484253</v>
      </c>
      <c r="BH76" s="150">
        <f t="shared" si="107"/>
        <v>38135.01105260906</v>
      </c>
      <c r="BI76" s="150">
        <f t="shared" si="108"/>
        <v>8259.013998114835</v>
      </c>
      <c r="BJ76" s="150">
        <f t="shared" si="109"/>
        <v>-9198.663212319747</v>
      </c>
    </row>
    <row r="77" spans="1:62" ht="12.75">
      <c r="A77" s="149">
        <v>0.67</v>
      </c>
      <c r="B77" s="149">
        <f t="shared" si="61"/>
        <v>0.8607420270039436</v>
      </c>
      <c r="C77" s="149">
        <f t="shared" si="57"/>
        <v>-0.266533462015719</v>
      </c>
      <c r="D77" s="150">
        <f t="shared" si="58"/>
        <v>4719.54627662261</v>
      </c>
      <c r="E77" s="150">
        <f t="shared" si="59"/>
        <v>1461.4332387488462</v>
      </c>
      <c r="F77" s="150">
        <f t="shared" si="60"/>
        <v>-1293.8904084138721</v>
      </c>
      <c r="H77" s="149">
        <f t="shared" si="62"/>
        <v>0.67</v>
      </c>
      <c r="I77" s="150">
        <f t="shared" si="63"/>
        <v>0.0003141075907812787</v>
      </c>
      <c r="J77" s="150">
        <f t="shared" si="64"/>
        <v>0.015700212336298928</v>
      </c>
      <c r="K77" s="150">
        <f t="shared" si="65"/>
        <v>15.500588301952417</v>
      </c>
      <c r="L77" s="150">
        <f t="shared" si="66"/>
        <v>-774.7744238618667</v>
      </c>
      <c r="M77" s="150">
        <f t="shared" si="67"/>
        <v>-38.24616863110595</v>
      </c>
      <c r="O77" s="149">
        <f t="shared" si="68"/>
        <v>0.67</v>
      </c>
      <c r="P77" s="150">
        <f t="shared" si="69"/>
        <v>0.861056134594725</v>
      </c>
      <c r="Q77" s="150">
        <f t="shared" si="70"/>
        <v>-0.25083324967942006</v>
      </c>
      <c r="R77" s="150">
        <f t="shared" si="71"/>
        <v>4735.046864924562</v>
      </c>
      <c r="S77" s="150">
        <f t="shared" si="72"/>
        <v>686.6588148869795</v>
      </c>
      <c r="T77" s="150">
        <f t="shared" si="73"/>
        <v>-1332.1365770449781</v>
      </c>
      <c r="V77" s="149">
        <f t="shared" si="74"/>
        <v>0.67</v>
      </c>
      <c r="W77" s="150">
        <f t="shared" si="75"/>
        <v>-0.0008910065241883681</v>
      </c>
      <c r="X77" s="150">
        <f t="shared" si="76"/>
        <v>-0.0011885443489844316</v>
      </c>
      <c r="Y77" s="150">
        <f t="shared" si="77"/>
        <v>-122.1372487851229</v>
      </c>
      <c r="Z77" s="150">
        <f t="shared" si="78"/>
        <v>162.92309080036986</v>
      </c>
      <c r="AA77" s="150">
        <f t="shared" si="79"/>
        <v>837.1155056573576</v>
      </c>
      <c r="AC77" s="149">
        <f t="shared" si="80"/>
        <v>0.67</v>
      </c>
      <c r="AD77" s="150">
        <f t="shared" si="81"/>
        <v>1.7209071550744803</v>
      </c>
      <c r="AE77" s="150">
        <f t="shared" si="82"/>
        <v>-0.5185552560441234</v>
      </c>
      <c r="AF77" s="150">
        <f t="shared" si="83"/>
        <v>9332.45589276205</v>
      </c>
      <c r="AG77" s="150">
        <f t="shared" si="84"/>
        <v>2311.0151444361954</v>
      </c>
      <c r="AH77" s="150">
        <f t="shared" si="85"/>
        <v>-1788.911479801493</v>
      </c>
      <c r="AJ77" s="149">
        <f t="shared" si="86"/>
        <v>0.67</v>
      </c>
      <c r="AK77" s="150">
        <f t="shared" si="87"/>
        <v>0.0001654161148549124</v>
      </c>
      <c r="AL77" s="150">
        <f t="shared" si="88"/>
        <v>-0.00041202863579854396</v>
      </c>
      <c r="AM77" s="150">
        <f t="shared" si="89"/>
        <v>44.44277174665232</v>
      </c>
      <c r="AN77" s="150">
        <f t="shared" si="90"/>
        <v>110.70079012519751</v>
      </c>
      <c r="AO77" s="150">
        <f t="shared" si="91"/>
        <v>-597.0276723816974</v>
      </c>
      <c r="AQ77" s="149">
        <f t="shared" si="92"/>
        <v>0.67</v>
      </c>
      <c r="AR77" s="150">
        <f t="shared" si="93"/>
        <v>3.442870732788004</v>
      </c>
      <c r="AS77" s="150">
        <f t="shared" si="94"/>
        <v>-1.036333996375061</v>
      </c>
      <c r="AT77" s="150">
        <f t="shared" si="95"/>
        <v>18831.491806055874</v>
      </c>
      <c r="AU77" s="150">
        <f t="shared" si="96"/>
        <v>4569.807988197218</v>
      </c>
      <c r="AV77" s="150">
        <f t="shared" si="97"/>
        <v>-5011.966137642041</v>
      </c>
      <c r="AX77" s="149">
        <f t="shared" si="98"/>
        <v>0.67</v>
      </c>
      <c r="AY77" s="150">
        <f t="shared" si="99"/>
        <v>9.410831331851482E-06</v>
      </c>
      <c r="AZ77" s="150">
        <f t="shared" si="100"/>
        <v>0.00046914752312856873</v>
      </c>
      <c r="BA77" s="150">
        <f t="shared" si="101"/>
        <v>4.179653204883796</v>
      </c>
      <c r="BB77" s="150">
        <f t="shared" si="102"/>
        <v>-208.36352065634517</v>
      </c>
      <c r="BC77" s="150">
        <f t="shared" si="103"/>
        <v>-92.8159282483838</v>
      </c>
      <c r="BE77" s="149">
        <f t="shared" si="104"/>
        <v>0.67</v>
      </c>
      <c r="BF77" s="150">
        <f t="shared" si="105"/>
        <v>6.885585460292486</v>
      </c>
      <c r="BG77" s="150">
        <f t="shared" si="106"/>
        <v>-2.071786816591195</v>
      </c>
      <c r="BH77" s="150">
        <f t="shared" si="107"/>
        <v>37622.72049356998</v>
      </c>
      <c r="BI77" s="150">
        <f t="shared" si="108"/>
        <v>8820.551665612893</v>
      </c>
      <c r="BJ77" s="150">
        <f t="shared" si="109"/>
        <v>-9519.720531150768</v>
      </c>
    </row>
    <row r="78" spans="1:62" ht="12.75">
      <c r="A78" s="149">
        <v>0.68</v>
      </c>
      <c r="B78" s="149">
        <f t="shared" si="61"/>
        <v>0.844327925502015</v>
      </c>
      <c r="C78" s="149">
        <f t="shared" si="57"/>
        <v>-0.2805582537837635</v>
      </c>
      <c r="D78" s="150">
        <f t="shared" si="58"/>
        <v>4629.545894165186</v>
      </c>
      <c r="E78" s="150">
        <f t="shared" si="59"/>
        <v>1538.3327646145426</v>
      </c>
      <c r="F78" s="150">
        <f t="shared" si="60"/>
        <v>-1269.2162925582745</v>
      </c>
      <c r="H78" s="149">
        <f t="shared" si="62"/>
        <v>0.68</v>
      </c>
      <c r="I78" s="150">
        <f t="shared" si="63"/>
        <v>0.0012533323356430507</v>
      </c>
      <c r="J78" s="150">
        <f t="shared" si="64"/>
        <v>0.015584101285839978</v>
      </c>
      <c r="K78" s="150">
        <f t="shared" si="65"/>
        <v>61.84947167945129</v>
      </c>
      <c r="L78" s="150">
        <f t="shared" si="66"/>
        <v>-769.0445731887428</v>
      </c>
      <c r="M78" s="150">
        <f t="shared" si="67"/>
        <v>-152.60745447314102</v>
      </c>
      <c r="O78" s="149">
        <f t="shared" si="68"/>
        <v>0.68</v>
      </c>
      <c r="P78" s="150">
        <f t="shared" si="69"/>
        <v>0.845581257837658</v>
      </c>
      <c r="Q78" s="150">
        <f t="shared" si="70"/>
        <v>-0.2649741524979235</v>
      </c>
      <c r="R78" s="150">
        <f t="shared" si="71"/>
        <v>4691.395365844637</v>
      </c>
      <c r="S78" s="150">
        <f t="shared" si="72"/>
        <v>769.2881914257998</v>
      </c>
      <c r="T78" s="150">
        <f t="shared" si="73"/>
        <v>-1421.8237470314155</v>
      </c>
      <c r="V78" s="149">
        <f t="shared" si="74"/>
        <v>0.68</v>
      </c>
      <c r="W78" s="150">
        <f t="shared" si="75"/>
        <v>-0.000951056516295154</v>
      </c>
      <c r="X78" s="150">
        <f t="shared" si="76"/>
        <v>-0.0008090045994689411</v>
      </c>
      <c r="Y78" s="150">
        <f t="shared" si="77"/>
        <v>-130.3687719293245</v>
      </c>
      <c r="Z78" s="150">
        <f t="shared" si="78"/>
        <v>110.89660215861379</v>
      </c>
      <c r="AA78" s="150">
        <f t="shared" si="79"/>
        <v>893.533475832136</v>
      </c>
      <c r="AC78" s="149">
        <f t="shared" si="80"/>
        <v>0.68</v>
      </c>
      <c r="AD78" s="150">
        <f t="shared" si="81"/>
        <v>1.6889581268233778</v>
      </c>
      <c r="AE78" s="150">
        <f t="shared" si="82"/>
        <v>-0.546341410881156</v>
      </c>
      <c r="AF78" s="150">
        <f t="shared" si="83"/>
        <v>9190.572488080497</v>
      </c>
      <c r="AG78" s="150">
        <f t="shared" si="84"/>
        <v>2418.517558198956</v>
      </c>
      <c r="AH78" s="150">
        <f t="shared" si="85"/>
        <v>-1797.506563757554</v>
      </c>
      <c r="AJ78" s="149">
        <f t="shared" si="86"/>
        <v>0.68</v>
      </c>
      <c r="AK78" s="150">
        <f t="shared" si="87"/>
        <v>0.00013690942118573746</v>
      </c>
      <c r="AL78" s="150">
        <f t="shared" si="88"/>
        <v>-0.000534361913074394</v>
      </c>
      <c r="AM78" s="150">
        <f t="shared" si="89"/>
        <v>36.78380526021234</v>
      </c>
      <c r="AN78" s="150">
        <f t="shared" si="90"/>
        <v>143.568385424236</v>
      </c>
      <c r="AO78" s="150">
        <f t="shared" si="91"/>
        <v>-494.1399641101464</v>
      </c>
      <c r="AQ78" s="149">
        <f t="shared" si="92"/>
        <v>0.68</v>
      </c>
      <c r="AR78" s="150">
        <f t="shared" si="93"/>
        <v>3.3790042195842362</v>
      </c>
      <c r="AS78" s="150">
        <f t="shared" si="94"/>
        <v>-1.0924081790759173</v>
      </c>
      <c r="AT78" s="150">
        <f t="shared" si="95"/>
        <v>18548.297553350534</v>
      </c>
      <c r="AU78" s="150">
        <f t="shared" si="96"/>
        <v>4869.706899663534</v>
      </c>
      <c r="AV78" s="150">
        <f t="shared" si="97"/>
        <v>-4982.68656745739</v>
      </c>
      <c r="AX78" s="149">
        <f t="shared" si="98"/>
        <v>0.68</v>
      </c>
      <c r="AY78" s="150">
        <f t="shared" si="99"/>
        <v>3.681245526846819E-05</v>
      </c>
      <c r="AZ78" s="150">
        <f t="shared" si="100"/>
        <v>0.00043814684663205904</v>
      </c>
      <c r="BA78" s="150">
        <f t="shared" si="101"/>
        <v>16.349596673966044</v>
      </c>
      <c r="BB78" s="150">
        <f t="shared" si="102"/>
        <v>-194.59512206294372</v>
      </c>
      <c r="BC78" s="150">
        <f t="shared" si="103"/>
        <v>-363.0691154011752</v>
      </c>
      <c r="BE78" s="149">
        <f t="shared" si="104"/>
        <v>0.68</v>
      </c>
      <c r="BF78" s="150">
        <f t="shared" si="105"/>
        <v>6.757908342202555</v>
      </c>
      <c r="BG78" s="150">
        <f t="shared" si="106"/>
        <v>-2.183843849392128</v>
      </c>
      <c r="BH78" s="150">
        <f t="shared" si="107"/>
        <v>37076.160898114824</v>
      </c>
      <c r="BI78" s="150">
        <f t="shared" si="108"/>
        <v>9401.25029183989</v>
      </c>
      <c r="BJ78" s="150">
        <f t="shared" si="109"/>
        <v>-9834.302286205808</v>
      </c>
    </row>
    <row r="79" spans="1:62" ht="12.75">
      <c r="A79" s="149">
        <v>0.69</v>
      </c>
      <c r="B79" s="149">
        <f t="shared" si="61"/>
        <v>0.827080574274562</v>
      </c>
      <c r="C79" s="149">
        <f t="shared" si="57"/>
        <v>-0.29430616842753143</v>
      </c>
      <c r="D79" s="150">
        <f t="shared" si="58"/>
        <v>4534.976708842073</v>
      </c>
      <c r="E79" s="150">
        <f t="shared" si="59"/>
        <v>1613.7141417667278</v>
      </c>
      <c r="F79" s="150">
        <f t="shared" si="60"/>
        <v>-1243.2896134562627</v>
      </c>
      <c r="H79" s="149">
        <f t="shared" si="62"/>
        <v>0.69</v>
      </c>
      <c r="I79" s="150">
        <f t="shared" si="63"/>
        <v>0.002181432413965411</v>
      </c>
      <c r="J79" s="150">
        <f t="shared" si="64"/>
        <v>0.015329664649109547</v>
      </c>
      <c r="K79" s="150">
        <f t="shared" si="65"/>
        <v>107.64937476776001</v>
      </c>
      <c r="L79" s="150">
        <f t="shared" si="66"/>
        <v>-756.4886284403776</v>
      </c>
      <c r="M79" s="150">
        <f t="shared" si="67"/>
        <v>-265.61418574560054</v>
      </c>
      <c r="O79" s="149">
        <f t="shared" si="68"/>
        <v>0.69</v>
      </c>
      <c r="P79" s="150">
        <f t="shared" si="69"/>
        <v>0.8292620066885275</v>
      </c>
      <c r="Q79" s="150">
        <f t="shared" si="70"/>
        <v>-0.27897650377842187</v>
      </c>
      <c r="R79" s="150">
        <f t="shared" si="71"/>
        <v>4642.626083609833</v>
      </c>
      <c r="S79" s="150">
        <f t="shared" si="72"/>
        <v>857.2255133263502</v>
      </c>
      <c r="T79" s="150">
        <f t="shared" si="73"/>
        <v>-1508.9037992018632</v>
      </c>
      <c r="V79" s="149">
        <f t="shared" si="74"/>
        <v>0.69</v>
      </c>
      <c r="W79" s="150">
        <f t="shared" si="75"/>
        <v>-0.0009876883405951376</v>
      </c>
      <c r="X79" s="150">
        <f t="shared" si="76"/>
        <v>-0.0004095444717822023</v>
      </c>
      <c r="Y79" s="150">
        <f t="shared" si="77"/>
        <v>-135.39018323947798</v>
      </c>
      <c r="Z79" s="150">
        <f t="shared" si="78"/>
        <v>56.13947112699222</v>
      </c>
      <c r="AA79" s="150">
        <f t="shared" si="79"/>
        <v>927.9496863643378</v>
      </c>
      <c r="AC79" s="149">
        <f t="shared" si="80"/>
        <v>0.69</v>
      </c>
      <c r="AD79" s="150">
        <f t="shared" si="81"/>
        <v>1.6553548926224946</v>
      </c>
      <c r="AE79" s="150">
        <f t="shared" si="82"/>
        <v>-0.5736922166777355</v>
      </c>
      <c r="AF79" s="150">
        <f t="shared" si="83"/>
        <v>9042.212609212427</v>
      </c>
      <c r="AG79" s="150">
        <f t="shared" si="84"/>
        <v>2527.07912622007</v>
      </c>
      <c r="AH79" s="150">
        <f t="shared" si="85"/>
        <v>-1824.243726293788</v>
      </c>
      <c r="AJ79" s="149">
        <f t="shared" si="86"/>
        <v>0.69</v>
      </c>
      <c r="AK79" s="150">
        <f t="shared" si="87"/>
        <v>0.00010180828315007476</v>
      </c>
      <c r="AL79" s="150">
        <f t="shared" si="88"/>
        <v>-0.0006309568600233669</v>
      </c>
      <c r="AM79" s="150">
        <f t="shared" si="89"/>
        <v>27.353092496011744</v>
      </c>
      <c r="AN79" s="150">
        <f t="shared" si="90"/>
        <v>169.5207975147906</v>
      </c>
      <c r="AO79" s="150">
        <f t="shared" si="91"/>
        <v>-367.4512750561124</v>
      </c>
      <c r="AQ79" s="149">
        <f t="shared" si="92"/>
        <v>0.69</v>
      </c>
      <c r="AR79" s="150">
        <f t="shared" si="93"/>
        <v>3.3117992818687343</v>
      </c>
      <c r="AS79" s="150">
        <f t="shared" si="94"/>
        <v>-1.1476058457437122</v>
      </c>
      <c r="AT79" s="150">
        <f t="shared" si="95"/>
        <v>18247.16849416034</v>
      </c>
      <c r="AU79" s="150">
        <f t="shared" si="96"/>
        <v>5167.539578827938</v>
      </c>
      <c r="AV79" s="150">
        <f t="shared" si="97"/>
        <v>-4943.888414008026</v>
      </c>
      <c r="AX79" s="149">
        <f t="shared" si="98"/>
        <v>0.69</v>
      </c>
      <c r="AY79" s="150">
        <f t="shared" si="99"/>
        <v>6.129070536529744E-05</v>
      </c>
      <c r="AZ79" s="150">
        <f t="shared" si="100"/>
        <v>0.00037235177731149397</v>
      </c>
      <c r="BA79" s="150">
        <f t="shared" si="101"/>
        <v>27.221175693864485</v>
      </c>
      <c r="BB79" s="150">
        <f t="shared" si="102"/>
        <v>-165.37341330481345</v>
      </c>
      <c r="BC79" s="150">
        <f t="shared" si="103"/>
        <v>-604.4900297197311</v>
      </c>
      <c r="BE79" s="149">
        <f t="shared" si="104"/>
        <v>0.69</v>
      </c>
      <c r="BF79" s="150">
        <f t="shared" si="105"/>
        <v>6.623558046159684</v>
      </c>
      <c r="BG79" s="150">
        <f t="shared" si="106"/>
        <v>-2.2942083828500897</v>
      </c>
      <c r="BH79" s="150">
        <f t="shared" si="107"/>
        <v>36494.20507151853</v>
      </c>
      <c r="BI79" s="150">
        <f t="shared" si="108"/>
        <v>10000.184946836274</v>
      </c>
      <c r="BJ79" s="150">
        <f t="shared" si="109"/>
        <v>-10124.815582679672</v>
      </c>
    </row>
    <row r="80" spans="1:62" ht="12.75">
      <c r="A80" s="149">
        <v>0.7</v>
      </c>
      <c r="B80" s="149">
        <f t="shared" si="61"/>
        <v>0.8090169943749475</v>
      </c>
      <c r="C80" s="149">
        <f t="shared" si="57"/>
        <v>-0.30776363841507604</v>
      </c>
      <c r="D80" s="150">
        <f t="shared" si="58"/>
        <v>4435.932049021703</v>
      </c>
      <c r="E80" s="150">
        <f t="shared" si="59"/>
        <v>1687.50297788706</v>
      </c>
      <c r="F80" s="150">
        <f t="shared" si="60"/>
        <v>-1216.1359576099426</v>
      </c>
      <c r="H80" s="149">
        <f t="shared" si="62"/>
        <v>0.7</v>
      </c>
      <c r="I80" s="150">
        <f t="shared" si="63"/>
        <v>0.0030901699437494716</v>
      </c>
      <c r="J80" s="150">
        <f t="shared" si="64"/>
        <v>0.01493916082370778</v>
      </c>
      <c r="K80" s="150">
        <f t="shared" si="65"/>
        <v>152.49377438471922</v>
      </c>
      <c r="L80" s="150">
        <f t="shared" si="66"/>
        <v>-737.2180370712402</v>
      </c>
      <c r="M80" s="150">
        <f t="shared" si="67"/>
        <v>-376.2633067015381</v>
      </c>
      <c r="O80" s="149">
        <f t="shared" si="68"/>
        <v>0.7</v>
      </c>
      <c r="P80" s="150">
        <f t="shared" si="69"/>
        <v>0.8121071643186969</v>
      </c>
      <c r="Q80" s="150">
        <f t="shared" si="70"/>
        <v>-0.29282447759136826</v>
      </c>
      <c r="R80" s="150">
        <f t="shared" si="71"/>
        <v>4588.425823406423</v>
      </c>
      <c r="S80" s="150">
        <f t="shared" si="72"/>
        <v>950.2849408158198</v>
      </c>
      <c r="T80" s="150">
        <f t="shared" si="73"/>
        <v>-1592.3992643114807</v>
      </c>
      <c r="V80" s="149">
        <f t="shared" si="74"/>
        <v>0.7</v>
      </c>
      <c r="W80" s="150">
        <f t="shared" si="75"/>
        <v>-0.001</v>
      </c>
      <c r="X80" s="150">
        <f t="shared" si="76"/>
        <v>-1.122600904103527E-18</v>
      </c>
      <c r="Y80" s="150">
        <f t="shared" si="77"/>
        <v>-137.07783890401885</v>
      </c>
      <c r="Z80" s="150">
        <f t="shared" si="78"/>
        <v>1.5388370588620917E-13</v>
      </c>
      <c r="AA80" s="150">
        <f t="shared" si="79"/>
        <v>939.5166959298074</v>
      </c>
      <c r="AC80" s="149">
        <f t="shared" si="80"/>
        <v>0.7</v>
      </c>
      <c r="AD80" s="150">
        <f t="shared" si="81"/>
        <v>1.6201241586936446</v>
      </c>
      <c r="AE80" s="150">
        <f t="shared" si="82"/>
        <v>-0.6005881160064444</v>
      </c>
      <c r="AF80" s="150">
        <f t="shared" si="83"/>
        <v>8887.280033524106</v>
      </c>
      <c r="AG80" s="150">
        <f t="shared" si="84"/>
        <v>2637.78791870288</v>
      </c>
      <c r="AH80" s="150">
        <f t="shared" si="85"/>
        <v>-1869.018525991616</v>
      </c>
      <c r="AJ80" s="149">
        <f t="shared" si="86"/>
        <v>0.7</v>
      </c>
      <c r="AK80" s="150">
        <f t="shared" si="87"/>
        <v>6.18033988749896E-05</v>
      </c>
      <c r="AL80" s="150">
        <f t="shared" si="88"/>
        <v>-0.0006971608384396963</v>
      </c>
      <c r="AM80" s="150">
        <f t="shared" si="89"/>
        <v>16.604877655225025</v>
      </c>
      <c r="AN80" s="150">
        <f t="shared" si="90"/>
        <v>187.30799015958172</v>
      </c>
      <c r="AO80" s="150">
        <f t="shared" si="91"/>
        <v>-223.06375293590006</v>
      </c>
      <c r="AQ80" s="149">
        <f t="shared" si="92"/>
        <v>0.7</v>
      </c>
      <c r="AR80" s="150">
        <f t="shared" si="93"/>
        <v>3.241310120786164</v>
      </c>
      <c r="AS80" s="150">
        <f t="shared" si="94"/>
        <v>-1.2018733928513283</v>
      </c>
      <c r="AT80" s="150">
        <f t="shared" si="95"/>
        <v>17928.242783607453</v>
      </c>
      <c r="AU80" s="150">
        <f t="shared" si="96"/>
        <v>5462.883827565342</v>
      </c>
      <c r="AV80" s="150">
        <f t="shared" si="97"/>
        <v>-4900.617500848939</v>
      </c>
      <c r="AX80" s="149">
        <f t="shared" si="98"/>
        <v>0.7</v>
      </c>
      <c r="AY80" s="150">
        <f t="shared" si="99"/>
        <v>8.090169943749459E-05</v>
      </c>
      <c r="AZ80" s="150">
        <f t="shared" si="100"/>
        <v>0.00027698727457356947</v>
      </c>
      <c r="BA80" s="150">
        <f t="shared" si="101"/>
        <v>35.931049597075734</v>
      </c>
      <c r="BB80" s="150">
        <f t="shared" si="102"/>
        <v>-123.01896708796716</v>
      </c>
      <c r="BC80" s="150">
        <f t="shared" si="103"/>
        <v>-797.9068017878819</v>
      </c>
      <c r="BE80" s="149">
        <f t="shared" si="104"/>
        <v>0.7</v>
      </c>
      <c r="BF80" s="150">
        <f t="shared" si="105"/>
        <v>6.4826393398728905</v>
      </c>
      <c r="BG80" s="150">
        <f t="shared" si="106"/>
        <v>-2.4027726375896434</v>
      </c>
      <c r="BH80" s="150">
        <f t="shared" si="107"/>
        <v>35875.81173915676</v>
      </c>
      <c r="BI80" s="150">
        <f t="shared" si="108"/>
        <v>10615.440697883136</v>
      </c>
      <c r="BJ80" s="150">
        <f t="shared" si="109"/>
        <v>-10376.078050549859</v>
      </c>
    </row>
    <row r="81" spans="1:62" ht="12.75">
      <c r="A81" s="149">
        <v>0.71</v>
      </c>
      <c r="B81" s="149">
        <f t="shared" si="61"/>
        <v>0.7901550123756905</v>
      </c>
      <c r="C81" s="149">
        <f t="shared" si="57"/>
        <v>-0.3209173828482592</v>
      </c>
      <c r="D81" s="150">
        <f t="shared" si="58"/>
        <v>4332.509659825518</v>
      </c>
      <c r="E81" s="150">
        <f t="shared" si="59"/>
        <v>1759.6264523029208</v>
      </c>
      <c r="F81" s="150">
        <f t="shared" si="60"/>
        <v>-1187.7821223993358</v>
      </c>
      <c r="H81" s="149">
        <f t="shared" si="62"/>
        <v>0.71</v>
      </c>
      <c r="I81" s="150">
        <f t="shared" si="63"/>
        <v>0.003971478906347799</v>
      </c>
      <c r="J81" s="150">
        <f t="shared" si="64"/>
        <v>0.014416055949234235</v>
      </c>
      <c r="K81" s="150">
        <f t="shared" si="65"/>
        <v>195.98462846461894</v>
      </c>
      <c r="L81" s="150">
        <f t="shared" si="66"/>
        <v>-711.4038462145631</v>
      </c>
      <c r="M81" s="150">
        <f t="shared" si="67"/>
        <v>-483.5726879100665</v>
      </c>
      <c r="O81" s="149">
        <f t="shared" si="68"/>
        <v>0.71</v>
      </c>
      <c r="P81" s="150">
        <f t="shared" si="69"/>
        <v>0.7941264912820383</v>
      </c>
      <c r="Q81" s="150">
        <f t="shared" si="70"/>
        <v>-0.306501326899025</v>
      </c>
      <c r="R81" s="150">
        <f t="shared" si="71"/>
        <v>4528.494288290137</v>
      </c>
      <c r="S81" s="150">
        <f t="shared" si="72"/>
        <v>1048.2226060883577</v>
      </c>
      <c r="T81" s="150">
        <f t="shared" si="73"/>
        <v>-1671.3548103094022</v>
      </c>
      <c r="V81" s="149">
        <f t="shared" si="74"/>
        <v>0.71</v>
      </c>
      <c r="W81" s="150">
        <f t="shared" si="75"/>
        <v>-0.0009876883405951378</v>
      </c>
      <c r="X81" s="150">
        <f t="shared" si="76"/>
        <v>0.00040954447178219547</v>
      </c>
      <c r="Y81" s="150">
        <f t="shared" si="77"/>
        <v>-135.390183239478</v>
      </c>
      <c r="Z81" s="150">
        <f t="shared" si="78"/>
        <v>-56.13947112699128</v>
      </c>
      <c r="AA81" s="150">
        <f t="shared" si="79"/>
        <v>927.9496863643382</v>
      </c>
      <c r="AC81" s="149">
        <f t="shared" si="80"/>
        <v>0.71</v>
      </c>
      <c r="AD81" s="150">
        <f t="shared" si="81"/>
        <v>1.5832938153171336</v>
      </c>
      <c r="AE81" s="150">
        <f t="shared" si="82"/>
        <v>-0.627009165275502</v>
      </c>
      <c r="AF81" s="150">
        <f t="shared" si="83"/>
        <v>8725.613764876176</v>
      </c>
      <c r="AG81" s="150">
        <f t="shared" si="84"/>
        <v>2751.709587264287</v>
      </c>
      <c r="AH81" s="150">
        <f t="shared" si="85"/>
        <v>-1931.1872463443997</v>
      </c>
      <c r="AJ81" s="149">
        <f t="shared" si="86"/>
        <v>0.71</v>
      </c>
      <c r="AK81" s="150">
        <f t="shared" si="87"/>
        <v>1.8821662663703232E-05</v>
      </c>
      <c r="AL81" s="150">
        <f t="shared" si="88"/>
        <v>-0.0007297850359777734</v>
      </c>
      <c r="AM81" s="150">
        <f t="shared" si="89"/>
        <v>5.056864371340961</v>
      </c>
      <c r="AN81" s="150">
        <f t="shared" si="90"/>
        <v>196.07321696879666</v>
      </c>
      <c r="AO81" s="150">
        <f t="shared" si="91"/>
        <v>-67.93203588610658</v>
      </c>
      <c r="AQ81" s="149">
        <f t="shared" si="92"/>
        <v>0.71</v>
      </c>
      <c r="AR81" s="150">
        <f t="shared" si="93"/>
        <v>3.167594140637526</v>
      </c>
      <c r="AS81" s="150">
        <f t="shared" si="94"/>
        <v>-1.255157660058764</v>
      </c>
      <c r="AT81" s="150">
        <f t="shared" si="95"/>
        <v>17591.67457736317</v>
      </c>
      <c r="AU81" s="150">
        <f t="shared" si="96"/>
        <v>5755.631862624362</v>
      </c>
      <c r="AV81" s="150">
        <f t="shared" si="97"/>
        <v>-4858.256214939244</v>
      </c>
      <c r="AX81" s="149">
        <f t="shared" si="98"/>
        <v>0.71</v>
      </c>
      <c r="AY81" s="150">
        <f t="shared" si="99"/>
        <v>9.408807689542247E-05</v>
      </c>
      <c r="AZ81" s="150">
        <f t="shared" si="100"/>
        <v>0.00015962648426023497</v>
      </c>
      <c r="BA81" s="150">
        <f t="shared" si="101"/>
        <v>41.7875444017693</v>
      </c>
      <c r="BB81" s="150">
        <f t="shared" si="102"/>
        <v>-70.89526132133564</v>
      </c>
      <c r="BC81" s="150">
        <f t="shared" si="103"/>
        <v>-927.9596973114435</v>
      </c>
      <c r="BE81" s="149">
        <f t="shared" si="104"/>
        <v>0.71</v>
      </c>
      <c r="BF81" s="150">
        <f t="shared" si="105"/>
        <v>6.335263547689284</v>
      </c>
      <c r="BG81" s="150">
        <f t="shared" si="106"/>
        <v>-2.50942590859729</v>
      </c>
      <c r="BH81" s="150">
        <f t="shared" si="107"/>
        <v>35220.07983475677</v>
      </c>
      <c r="BI81" s="150">
        <f t="shared" si="108"/>
        <v>11244.295246958593</v>
      </c>
      <c r="BJ81" s="150">
        <f t="shared" si="109"/>
        <v>-10576.540091303827</v>
      </c>
    </row>
    <row r="82" spans="1:62" ht="12.75">
      <c r="A82" s="149">
        <v>0.72</v>
      </c>
      <c r="B82" s="149">
        <f t="shared" si="61"/>
        <v>0.7705132427757893</v>
      </c>
      <c r="C82" s="149">
        <f t="shared" si="57"/>
        <v>-0.3337544205693965</v>
      </c>
      <c r="D82" s="150">
        <f t="shared" si="58"/>
        <v>4224.811606665313</v>
      </c>
      <c r="E82" s="150">
        <f t="shared" si="59"/>
        <v>1830.0133878526358</v>
      </c>
      <c r="F82" s="150">
        <f t="shared" si="60"/>
        <v>-1158.2560896365935</v>
      </c>
      <c r="H82" s="149">
        <f t="shared" si="62"/>
        <v>0.72</v>
      </c>
      <c r="I82" s="150">
        <f t="shared" si="63"/>
        <v>0.004817536741017156</v>
      </c>
      <c r="J82" s="150">
        <f t="shared" si="64"/>
        <v>0.013764993141587314</v>
      </c>
      <c r="K82" s="150">
        <f t="shared" si="65"/>
        <v>237.7359091077631</v>
      </c>
      <c r="L82" s="150">
        <f t="shared" si="66"/>
        <v>-679.2751844558749</v>
      </c>
      <c r="M82" s="150">
        <f t="shared" si="67"/>
        <v>-586.5898437067395</v>
      </c>
      <c r="O82" s="149">
        <f t="shared" si="68"/>
        <v>0.72</v>
      </c>
      <c r="P82" s="150">
        <f t="shared" si="69"/>
        <v>0.7753307795168064</v>
      </c>
      <c r="Q82" s="150">
        <f t="shared" si="70"/>
        <v>-0.3199894274278092</v>
      </c>
      <c r="R82" s="150">
        <f t="shared" si="71"/>
        <v>4462.547515773076</v>
      </c>
      <c r="S82" s="150">
        <f t="shared" si="72"/>
        <v>1150.738203396761</v>
      </c>
      <c r="T82" s="150">
        <f t="shared" si="73"/>
        <v>-1744.845933343333</v>
      </c>
      <c r="V82" s="149">
        <f t="shared" si="74"/>
        <v>0.72</v>
      </c>
      <c r="W82" s="150">
        <f t="shared" si="75"/>
        <v>-0.0009510565162951538</v>
      </c>
      <c r="X82" s="150">
        <f t="shared" si="76"/>
        <v>0.0008090045994689433</v>
      </c>
      <c r="Y82" s="150">
        <f t="shared" si="77"/>
        <v>-130.36877192932445</v>
      </c>
      <c r="Z82" s="150">
        <f t="shared" si="78"/>
        <v>-110.8966021586141</v>
      </c>
      <c r="AA82" s="150">
        <f t="shared" si="79"/>
        <v>893.5334758321359</v>
      </c>
      <c r="AC82" s="149">
        <f t="shared" si="80"/>
        <v>0.72</v>
      </c>
      <c r="AD82" s="150">
        <f t="shared" si="81"/>
        <v>1.5448929657763004</v>
      </c>
      <c r="AE82" s="150">
        <f t="shared" si="82"/>
        <v>-0.6529348433977368</v>
      </c>
      <c r="AF82" s="150">
        <f t="shared" si="83"/>
        <v>8556.990350509064</v>
      </c>
      <c r="AG82" s="150">
        <f t="shared" si="84"/>
        <v>2869.8549890907825</v>
      </c>
      <c r="AH82" s="150">
        <f t="shared" si="85"/>
        <v>-2009.5685471477905</v>
      </c>
      <c r="AJ82" s="149">
        <f t="shared" si="86"/>
        <v>0.72</v>
      </c>
      <c r="AK82" s="150">
        <f t="shared" si="87"/>
        <v>-2.506664671286094E-05</v>
      </c>
      <c r="AL82" s="150">
        <f t="shared" si="88"/>
        <v>-0.0007272580600058656</v>
      </c>
      <c r="AM82" s="150">
        <f t="shared" si="89"/>
        <v>-6.734720249540232</v>
      </c>
      <c r="AN82" s="150">
        <f t="shared" si="90"/>
        <v>195.3942878546213</v>
      </c>
      <c r="AO82" s="150">
        <f t="shared" si="91"/>
        <v>90.47172794815074</v>
      </c>
      <c r="AQ82" s="149">
        <f t="shared" si="92"/>
        <v>0.72</v>
      </c>
      <c r="AR82" s="150">
        <f t="shared" si="93"/>
        <v>3.0907119214221828</v>
      </c>
      <c r="AS82" s="150">
        <f t="shared" si="94"/>
        <v>-1.3074059494549484</v>
      </c>
      <c r="AT82" s="150">
        <f t="shared" si="95"/>
        <v>17237.614752697915</v>
      </c>
      <c r="AU82" s="150">
        <f t="shared" si="96"/>
        <v>6046.000868194801</v>
      </c>
      <c r="AV82" s="150">
        <f t="shared" si="97"/>
        <v>-4822.198842179566</v>
      </c>
      <c r="AX82" s="149">
        <f t="shared" si="98"/>
        <v>0.72</v>
      </c>
      <c r="AY82" s="150">
        <f t="shared" si="99"/>
        <v>9.980267284282717E-05</v>
      </c>
      <c r="AZ82" s="150">
        <f t="shared" si="100"/>
        <v>2.9589335230255973E-05</v>
      </c>
      <c r="BA82" s="150">
        <f t="shared" si="101"/>
        <v>44.32558046085218</v>
      </c>
      <c r="BB82" s="150">
        <f t="shared" si="102"/>
        <v>-13.141576494622923</v>
      </c>
      <c r="BC82" s="150">
        <f t="shared" si="103"/>
        <v>-984.3208739938511</v>
      </c>
      <c r="BE82" s="149">
        <f t="shared" si="104"/>
        <v>0.72</v>
      </c>
      <c r="BF82" s="150">
        <f t="shared" si="105"/>
        <v>6.181548712163921</v>
      </c>
      <c r="BG82" s="150">
        <f t="shared" si="106"/>
        <v>-2.61405505151466</v>
      </c>
      <c r="BH82" s="150">
        <f t="shared" si="107"/>
        <v>34526.289806106215</v>
      </c>
      <c r="BI82" s="150">
        <f t="shared" si="108"/>
        <v>11883.465872040359</v>
      </c>
      <c r="BJ82" s="150">
        <f t="shared" si="109"/>
        <v>-10719.190286301133</v>
      </c>
    </row>
    <row r="83" spans="1:62" ht="12.75">
      <c r="A83" s="149">
        <v>0.73</v>
      </c>
      <c r="B83" s="149">
        <f t="shared" si="61"/>
        <v>0.7501110696304597</v>
      </c>
      <c r="C83" s="149">
        <f t="shared" si="57"/>
        <v>-0.3462620829720911</v>
      </c>
      <c r="D83" s="150">
        <f t="shared" si="58"/>
        <v>4112.944174517018</v>
      </c>
      <c r="E83" s="150">
        <f t="shared" si="59"/>
        <v>1898.5943211287326</v>
      </c>
      <c r="F83" s="150">
        <f t="shared" si="60"/>
        <v>-1127.586997951333</v>
      </c>
      <c r="H83" s="149">
        <f t="shared" si="62"/>
        <v>0.73</v>
      </c>
      <c r="I83" s="150">
        <f t="shared" si="63"/>
        <v>0.005620833778521305</v>
      </c>
      <c r="J83" s="150">
        <f t="shared" si="64"/>
        <v>0.012991751280338954</v>
      </c>
      <c r="K83" s="150">
        <f t="shared" si="65"/>
        <v>277.377028991428</v>
      </c>
      <c r="L83" s="150">
        <f t="shared" si="66"/>
        <v>-641.1172280714583</v>
      </c>
      <c r="M83" s="150">
        <f t="shared" si="67"/>
        <v>-684.4003865237221</v>
      </c>
      <c r="O83" s="149">
        <f t="shared" si="68"/>
        <v>0.73</v>
      </c>
      <c r="P83" s="150">
        <f t="shared" si="69"/>
        <v>0.755731903408981</v>
      </c>
      <c r="Q83" s="150">
        <f t="shared" si="70"/>
        <v>-0.33327033169175213</v>
      </c>
      <c r="R83" s="150">
        <f t="shared" si="71"/>
        <v>4390.321203508446</v>
      </c>
      <c r="S83" s="150">
        <f t="shared" si="72"/>
        <v>1257.4770930572745</v>
      </c>
      <c r="T83" s="150">
        <f t="shared" si="73"/>
        <v>-1811.987384475055</v>
      </c>
      <c r="V83" s="149">
        <f t="shared" si="74"/>
        <v>0.73</v>
      </c>
      <c r="W83" s="150">
        <f t="shared" si="75"/>
        <v>-0.0008910065241883685</v>
      </c>
      <c r="X83" s="150">
        <f t="shared" si="76"/>
        <v>0.0011885443489844296</v>
      </c>
      <c r="Y83" s="150">
        <f t="shared" si="77"/>
        <v>-122.13724878512295</v>
      </c>
      <c r="Z83" s="150">
        <f t="shared" si="78"/>
        <v>-162.92309080036958</v>
      </c>
      <c r="AA83" s="150">
        <f t="shared" si="79"/>
        <v>837.1155056573579</v>
      </c>
      <c r="AC83" s="149">
        <f t="shared" si="80"/>
        <v>0.73</v>
      </c>
      <c r="AD83" s="150">
        <f t="shared" si="81"/>
        <v>1.5049519665152524</v>
      </c>
      <c r="AE83" s="150">
        <f t="shared" si="82"/>
        <v>-0.6783438703148589</v>
      </c>
      <c r="AF83" s="150">
        <f t="shared" si="83"/>
        <v>8381.128129240342</v>
      </c>
      <c r="AG83" s="150">
        <f t="shared" si="84"/>
        <v>2993.1483233856375</v>
      </c>
      <c r="AH83" s="150">
        <f t="shared" si="85"/>
        <v>-2102.45887676903</v>
      </c>
      <c r="AJ83" s="149">
        <f t="shared" si="86"/>
        <v>0.73</v>
      </c>
      <c r="AK83" s="150">
        <f t="shared" si="87"/>
        <v>-6.774758404905813E-05</v>
      </c>
      <c r="AL83" s="150">
        <f t="shared" si="88"/>
        <v>-0.000689701626051786</v>
      </c>
      <c r="AM83" s="150">
        <f t="shared" si="89"/>
        <v>-18.20191712833001</v>
      </c>
      <c r="AN83" s="150">
        <f t="shared" si="90"/>
        <v>185.30390444002248</v>
      </c>
      <c r="AO83" s="150">
        <f t="shared" si="91"/>
        <v>244.51778745842915</v>
      </c>
      <c r="AQ83" s="149">
        <f t="shared" si="92"/>
        <v>0.73</v>
      </c>
      <c r="AR83" s="150">
        <f t="shared" si="93"/>
        <v>3.0107271919706444</v>
      </c>
      <c r="AS83" s="150">
        <f t="shared" si="94"/>
        <v>-1.358565986604754</v>
      </c>
      <c r="AT83" s="150">
        <f t="shared" si="95"/>
        <v>16866.191590137478</v>
      </c>
      <c r="AU83" s="150">
        <f t="shared" si="96"/>
        <v>6334.523642011666</v>
      </c>
      <c r="AV83" s="150">
        <f t="shared" si="97"/>
        <v>-4797.51547173699</v>
      </c>
      <c r="AX83" s="149">
        <f t="shared" si="98"/>
        <v>0.73</v>
      </c>
      <c r="AY83" s="150">
        <f t="shared" si="99"/>
        <v>9.759167619387479E-05</v>
      </c>
      <c r="AZ83" s="150">
        <f t="shared" si="100"/>
        <v>-0.00010279758069024551</v>
      </c>
      <c r="BA83" s="150">
        <f t="shared" si="101"/>
        <v>43.34360565927394</v>
      </c>
      <c r="BB83" s="150">
        <f t="shared" si="102"/>
        <v>45.65571546608035</v>
      </c>
      <c r="BC83" s="150">
        <f t="shared" si="103"/>
        <v>-962.5145426411664</v>
      </c>
      <c r="BE83" s="149">
        <f t="shared" si="104"/>
        <v>0.73</v>
      </c>
      <c r="BF83" s="150">
        <f t="shared" si="105"/>
        <v>6.021619723201531</v>
      </c>
      <c r="BG83" s="150">
        <f t="shared" si="106"/>
        <v>-2.7165450691641464</v>
      </c>
      <c r="BH83" s="150">
        <f t="shared" si="107"/>
        <v>33793.92870306256</v>
      </c>
      <c r="BI83" s="150">
        <f t="shared" si="108"/>
        <v>12529.39909504939</v>
      </c>
      <c r="BJ83" s="150">
        <f t="shared" si="109"/>
        <v>-10802.063273573574</v>
      </c>
    </row>
    <row r="84" spans="1:62" ht="12.75">
      <c r="A84" s="149">
        <v>0.74</v>
      </c>
      <c r="B84" s="149">
        <f t="shared" si="61"/>
        <v>0.7289686274214114</v>
      </c>
      <c r="C84" s="149">
        <f t="shared" si="57"/>
        <v>-0.3584280265036204</v>
      </c>
      <c r="D84" s="150">
        <f t="shared" si="58"/>
        <v>3997.0177630302396</v>
      </c>
      <c r="E84" s="150">
        <f t="shared" si="59"/>
        <v>1965.3015710299471</v>
      </c>
      <c r="F84" s="150">
        <f t="shared" si="60"/>
        <v>-1095.805114034322</v>
      </c>
      <c r="H84" s="149">
        <f t="shared" si="62"/>
        <v>0.74</v>
      </c>
      <c r="I84" s="150">
        <f t="shared" si="63"/>
        <v>0.0063742398974868985</v>
      </c>
      <c r="J84" s="150">
        <f t="shared" si="64"/>
        <v>0.01210319371499034</v>
      </c>
      <c r="K84" s="150">
        <f t="shared" si="65"/>
        <v>314.5561307291804</v>
      </c>
      <c r="L84" s="150">
        <f t="shared" si="66"/>
        <v>-597.2686697835285</v>
      </c>
      <c r="M84" s="150">
        <f t="shared" si="67"/>
        <v>-776.1361430585896</v>
      </c>
      <c r="O84" s="149">
        <f t="shared" si="68"/>
        <v>0.74</v>
      </c>
      <c r="P84" s="150">
        <f t="shared" si="69"/>
        <v>0.7353428673188983</v>
      </c>
      <c r="Q84" s="150">
        <f t="shared" si="70"/>
        <v>-0.34632483278863</v>
      </c>
      <c r="R84" s="150">
        <f t="shared" si="71"/>
        <v>4311.57389375942</v>
      </c>
      <c r="S84" s="150">
        <f t="shared" si="72"/>
        <v>1368.0329012464185</v>
      </c>
      <c r="T84" s="150">
        <f t="shared" si="73"/>
        <v>-1871.9412570929117</v>
      </c>
      <c r="V84" s="149">
        <f t="shared" si="74"/>
        <v>0.74</v>
      </c>
      <c r="W84" s="150">
        <f t="shared" si="75"/>
        <v>-0.0008090169943749467</v>
      </c>
      <c r="X84" s="150">
        <f t="shared" si="76"/>
        <v>0.0015388181920753835</v>
      </c>
      <c r="Y84" s="150">
        <f t="shared" si="77"/>
        <v>-110.89830122554247</v>
      </c>
      <c r="Z84" s="150">
        <f t="shared" si="78"/>
        <v>-210.93787223588296</v>
      </c>
      <c r="AA84" s="150">
        <f t="shared" si="79"/>
        <v>760.0849735062135</v>
      </c>
      <c r="AC84" s="149">
        <f t="shared" si="80"/>
        <v>0.74</v>
      </c>
      <c r="AD84" s="150">
        <f t="shared" si="81"/>
        <v>1.463502477745935</v>
      </c>
      <c r="AE84" s="150">
        <f t="shared" si="82"/>
        <v>-0.703214041100175</v>
      </c>
      <c r="AF84" s="150">
        <f t="shared" si="83"/>
        <v>8197.693355564117</v>
      </c>
      <c r="AG84" s="150">
        <f t="shared" si="84"/>
        <v>3122.396600040483</v>
      </c>
      <c r="AH84" s="150">
        <f t="shared" si="85"/>
        <v>-2207.6613976210206</v>
      </c>
      <c r="AJ84" s="149">
        <f t="shared" si="86"/>
        <v>0.74</v>
      </c>
      <c r="AK84" s="150">
        <f t="shared" si="87"/>
        <v>-0.0001071653589957993</v>
      </c>
      <c r="AL84" s="150">
        <f t="shared" si="88"/>
        <v>-0.0006189246951948296</v>
      </c>
      <c r="AM84" s="150">
        <f t="shared" si="89"/>
        <v>-28.79239180037435</v>
      </c>
      <c r="AN84" s="150">
        <f t="shared" si="90"/>
        <v>166.28808493680623</v>
      </c>
      <c r="AO84" s="150">
        <f t="shared" si="91"/>
        <v>386.78628679756457</v>
      </c>
      <c r="AQ84" s="149">
        <f t="shared" si="92"/>
        <v>0.74</v>
      </c>
      <c r="AR84" s="150">
        <f t="shared" si="93"/>
        <v>2.927706807127249</v>
      </c>
      <c r="AS84" s="150">
        <f t="shared" si="94"/>
        <v>-1.4085858250876204</v>
      </c>
      <c r="AT84" s="150">
        <f t="shared" si="95"/>
        <v>16477.492620553407</v>
      </c>
      <c r="AU84" s="150">
        <f t="shared" si="96"/>
        <v>6622.019157253655</v>
      </c>
      <c r="AV84" s="150">
        <f t="shared" si="97"/>
        <v>-4788.62148195069</v>
      </c>
      <c r="AX84" s="149">
        <f t="shared" si="98"/>
        <v>0.74</v>
      </c>
      <c r="AY84" s="150">
        <f t="shared" si="99"/>
        <v>8.763066800438629E-05</v>
      </c>
      <c r="AZ84" s="150">
        <f t="shared" si="100"/>
        <v>-0.00022702107050967673</v>
      </c>
      <c r="BA84" s="150">
        <f t="shared" si="101"/>
        <v>38.91960119729211</v>
      </c>
      <c r="BB84" s="150">
        <f t="shared" si="102"/>
        <v>100.82736704890453</v>
      </c>
      <c r="BC84" s="150">
        <f t="shared" si="103"/>
        <v>-864.2724013472329</v>
      </c>
      <c r="BE84" s="149">
        <f t="shared" si="104"/>
        <v>0.74</v>
      </c>
      <c r="BF84" s="150">
        <f t="shared" si="105"/>
        <v>5.855608410281499</v>
      </c>
      <c r="BG84" s="150">
        <f t="shared" si="106"/>
        <v>-2.8167797465505555</v>
      </c>
      <c r="BH84" s="150">
        <f t="shared" si="107"/>
        <v>33022.697234104475</v>
      </c>
      <c r="BI84" s="150">
        <f t="shared" si="108"/>
        <v>13178.577596619409</v>
      </c>
      <c r="BJ84" s="150">
        <f t="shared" si="109"/>
        <v>-10828.301652046179</v>
      </c>
    </row>
    <row r="85" spans="1:62" ht="12.75">
      <c r="A85" s="149">
        <v>0.75</v>
      </c>
      <c r="B85" s="149">
        <f t="shared" si="61"/>
        <v>0.7071067811865476</v>
      </c>
      <c r="C85" s="149">
        <f t="shared" si="57"/>
        <v>-0.37024024484653045</v>
      </c>
      <c r="D85" s="150">
        <f t="shared" si="58"/>
        <v>3877.1467775771557</v>
      </c>
      <c r="E85" s="150">
        <f t="shared" si="59"/>
        <v>2030.069305554288</v>
      </c>
      <c r="F85" s="150">
        <f t="shared" si="60"/>
        <v>-1062.9418027679142</v>
      </c>
      <c r="H85" s="149">
        <f t="shared" si="62"/>
        <v>0.75</v>
      </c>
      <c r="I85" s="150">
        <f t="shared" si="63"/>
        <v>0.007071067811865474</v>
      </c>
      <c r="J85" s="150">
        <f t="shared" si="64"/>
        <v>0.01110720734539592</v>
      </c>
      <c r="K85" s="150">
        <f t="shared" si="65"/>
        <v>348.9432099819439</v>
      </c>
      <c r="L85" s="150">
        <f t="shared" si="66"/>
        <v>-548.118712499658</v>
      </c>
      <c r="M85" s="150">
        <f t="shared" si="67"/>
        <v>-860.9828602420104</v>
      </c>
      <c r="O85" s="149">
        <f t="shared" si="68"/>
        <v>0.75</v>
      </c>
      <c r="P85" s="150">
        <f t="shared" si="69"/>
        <v>0.7141778489984131</v>
      </c>
      <c r="Q85" s="150">
        <f t="shared" si="70"/>
        <v>-0.3591330375011345</v>
      </c>
      <c r="R85" s="150">
        <f t="shared" si="71"/>
        <v>4226.089987559099</v>
      </c>
      <c r="S85" s="150">
        <f t="shared" si="72"/>
        <v>1481.9505930546297</v>
      </c>
      <c r="T85" s="150">
        <f t="shared" si="73"/>
        <v>-1923.9246630099246</v>
      </c>
      <c r="V85" s="149">
        <f t="shared" si="74"/>
        <v>0.75</v>
      </c>
      <c r="W85" s="150">
        <f t="shared" si="75"/>
        <v>-0.0007071067811865485</v>
      </c>
      <c r="X85" s="150">
        <f t="shared" si="76"/>
        <v>0.0018512012242326503</v>
      </c>
      <c r="Y85" s="150">
        <f t="shared" si="77"/>
        <v>-96.92866943942899</v>
      </c>
      <c r="Z85" s="150">
        <f t="shared" si="78"/>
        <v>-253.75866319428567</v>
      </c>
      <c r="AA85" s="150">
        <f t="shared" si="79"/>
        <v>664.3386267299472</v>
      </c>
      <c r="AC85" s="149">
        <f t="shared" si="80"/>
        <v>0.75</v>
      </c>
      <c r="AD85" s="150">
        <f t="shared" si="81"/>
        <v>1.420577523403774</v>
      </c>
      <c r="AE85" s="150">
        <f t="shared" si="82"/>
        <v>-0.7275220811234323</v>
      </c>
      <c r="AF85" s="150">
        <f t="shared" si="83"/>
        <v>8006.308095696826</v>
      </c>
      <c r="AG85" s="150">
        <f t="shared" si="84"/>
        <v>3258.2612354146318</v>
      </c>
      <c r="AH85" s="150">
        <f t="shared" si="85"/>
        <v>-2322.5278390478916</v>
      </c>
      <c r="AJ85" s="149">
        <f t="shared" si="86"/>
        <v>0.75</v>
      </c>
      <c r="AK85" s="150">
        <f t="shared" si="87"/>
        <v>-0.00014142135623730954</v>
      </c>
      <c r="AL85" s="150">
        <f t="shared" si="88"/>
        <v>-0.0005183363427851426</v>
      </c>
      <c r="AM85" s="150">
        <f t="shared" si="89"/>
        <v>-37.996038420256134</v>
      </c>
      <c r="AN85" s="150">
        <f t="shared" si="90"/>
        <v>139.26275436102415</v>
      </c>
      <c r="AO85" s="150">
        <f t="shared" si="91"/>
        <v>510.42465368915254</v>
      </c>
      <c r="AQ85" s="149">
        <f t="shared" si="92"/>
        <v>0.75</v>
      </c>
      <c r="AR85" s="150">
        <f t="shared" si="93"/>
        <v>2.8417207322324973</v>
      </c>
      <c r="AS85" s="150">
        <f t="shared" si="94"/>
        <v>-1.4574136998138825</v>
      </c>
      <c r="AT85" s="150">
        <f t="shared" si="95"/>
        <v>16071.548822412824</v>
      </c>
      <c r="AU85" s="150">
        <f t="shared" si="96"/>
        <v>6909.543888384574</v>
      </c>
      <c r="AV85" s="150">
        <f t="shared" si="97"/>
        <v>-4798.969651136578</v>
      </c>
      <c r="AX85" s="149">
        <f t="shared" si="98"/>
        <v>0.75</v>
      </c>
      <c r="AY85" s="150">
        <f t="shared" si="99"/>
        <v>7.071067811865488E-05</v>
      </c>
      <c r="AZ85" s="150">
        <f t="shared" si="100"/>
        <v>-0.0003332162203618769</v>
      </c>
      <c r="BA85" s="150">
        <f t="shared" si="101"/>
        <v>31.40488889837501</v>
      </c>
      <c r="BB85" s="150">
        <f t="shared" si="102"/>
        <v>147.9920523749074</v>
      </c>
      <c r="BC85" s="150">
        <f t="shared" si="103"/>
        <v>-697.3961167960298</v>
      </c>
      <c r="BE85" s="149">
        <f t="shared" si="104"/>
        <v>0.75</v>
      </c>
      <c r="BF85" s="150">
        <f t="shared" si="105"/>
        <v>5.683653596499351</v>
      </c>
      <c r="BG85" s="150">
        <f t="shared" si="106"/>
        <v>-2.9146422795053417</v>
      </c>
      <c r="BH85" s="150">
        <f t="shared" si="107"/>
        <v>32212.49857214428</v>
      </c>
      <c r="BI85" s="150">
        <f t="shared" si="108"/>
        <v>13827.817074783032</v>
      </c>
      <c r="BJ85" s="150">
        <f t="shared" si="109"/>
        <v>-10805.760072758338</v>
      </c>
    </row>
    <row r="86" spans="1:62" ht="12.75">
      <c r="A86" s="149">
        <v>0.76</v>
      </c>
      <c r="B86" s="149">
        <f t="shared" si="61"/>
        <v>0.6845471059286888</v>
      </c>
      <c r="C86" s="149">
        <f t="shared" si="57"/>
        <v>-0.38168708076742347</v>
      </c>
      <c r="D86" s="150">
        <f t="shared" si="58"/>
        <v>3753.4495163482056</v>
      </c>
      <c r="E86" s="150">
        <f t="shared" si="59"/>
        <v>2092.8336067672844</v>
      </c>
      <c r="F86" s="150">
        <f t="shared" si="60"/>
        <v>-1029.0294962726937</v>
      </c>
      <c r="H86" s="149">
        <f t="shared" si="62"/>
        <v>0.76</v>
      </c>
      <c r="I86" s="150">
        <f t="shared" si="63"/>
        <v>0.007705132427757887</v>
      </c>
      <c r="J86" s="150">
        <f t="shared" si="64"/>
        <v>0.010012632617081907</v>
      </c>
      <c r="K86" s="150">
        <f t="shared" si="65"/>
        <v>380.2330445998779</v>
      </c>
      <c r="L86" s="150">
        <f t="shared" si="66"/>
        <v>-494.1036147202122</v>
      </c>
      <c r="M86" s="150">
        <f t="shared" si="67"/>
        <v>-938.1874326056402</v>
      </c>
      <c r="O86" s="149">
        <f t="shared" si="68"/>
        <v>0.76</v>
      </c>
      <c r="P86" s="150">
        <f t="shared" si="69"/>
        <v>0.6922522383564467</v>
      </c>
      <c r="Q86" s="150">
        <f t="shared" si="70"/>
        <v>-0.37167444815034156</v>
      </c>
      <c r="R86" s="150">
        <f t="shared" si="71"/>
        <v>4133.682560948084</v>
      </c>
      <c r="S86" s="150">
        <f t="shared" si="72"/>
        <v>1598.7299920470723</v>
      </c>
      <c r="T86" s="150">
        <f t="shared" si="73"/>
        <v>-1967.2169288783339</v>
      </c>
      <c r="V86" s="149">
        <f t="shared" si="74"/>
        <v>0.76</v>
      </c>
      <c r="W86" s="150">
        <f t="shared" si="75"/>
        <v>-0.0005877852522924734</v>
      </c>
      <c r="X86" s="150">
        <f t="shared" si="76"/>
        <v>0.002118001538464691</v>
      </c>
      <c r="Y86" s="150">
        <f t="shared" si="77"/>
        <v>-80.57233212390577</v>
      </c>
      <c r="Z86" s="150">
        <f t="shared" si="78"/>
        <v>-290.33107368812693</v>
      </c>
      <c r="AA86" s="150">
        <f t="shared" si="79"/>
        <v>552.2340581500929</v>
      </c>
      <c r="AC86" s="149">
        <f t="shared" si="80"/>
        <v>0.76</v>
      </c>
      <c r="AD86" s="150">
        <f t="shared" si="81"/>
        <v>1.3762115590328432</v>
      </c>
      <c r="AE86" s="150">
        <f t="shared" si="82"/>
        <v>-0.7512435273793004</v>
      </c>
      <c r="AF86" s="150">
        <f t="shared" si="83"/>
        <v>7806.559745172384</v>
      </c>
      <c r="AG86" s="150">
        <f t="shared" si="84"/>
        <v>3401.23252512623</v>
      </c>
      <c r="AH86" s="150">
        <f t="shared" si="85"/>
        <v>-2444.0123670009343</v>
      </c>
      <c r="AJ86" s="149">
        <f t="shared" si="86"/>
        <v>0.76</v>
      </c>
      <c r="AK86" s="150">
        <f t="shared" si="87"/>
        <v>-0.00016886558510040273</v>
      </c>
      <c r="AL86" s="150">
        <f t="shared" si="88"/>
        <v>-0.00039278155529727044</v>
      </c>
      <c r="AM86" s="150">
        <f t="shared" si="89"/>
        <v>-45.36954976281876</v>
      </c>
      <c r="AN86" s="150">
        <f t="shared" si="90"/>
        <v>105.52962765255806</v>
      </c>
      <c r="AO86" s="150">
        <f t="shared" si="91"/>
        <v>609.4776636864825</v>
      </c>
      <c r="AQ86" s="149">
        <f t="shared" si="92"/>
        <v>0.76</v>
      </c>
      <c r="AR86" s="150">
        <f t="shared" si="93"/>
        <v>2.7528420377328784</v>
      </c>
      <c r="AS86" s="150">
        <f t="shared" si="94"/>
        <v>-1.5049978378523627</v>
      </c>
      <c r="AT86" s="150">
        <f t="shared" si="95"/>
        <v>15648.322272705855</v>
      </c>
      <c r="AU86" s="150">
        <f t="shared" si="96"/>
        <v>7198.325751593145</v>
      </c>
      <c r="AV86" s="150">
        <f t="shared" si="97"/>
        <v>-4830.781128465479</v>
      </c>
      <c r="AX86" s="149">
        <f t="shared" si="98"/>
        <v>0.76</v>
      </c>
      <c r="AY86" s="150">
        <f t="shared" si="99"/>
        <v>4.817536741017167E-05</v>
      </c>
      <c r="AZ86" s="150">
        <f t="shared" si="100"/>
        <v>-0.00041294979424761914</v>
      </c>
      <c r="BA86" s="150">
        <f t="shared" si="101"/>
        <v>21.39623181969872</v>
      </c>
      <c r="BB86" s="150">
        <f t="shared" si="102"/>
        <v>183.4042998030861</v>
      </c>
      <c r="BC86" s="150">
        <f t="shared" si="103"/>
        <v>-475.13777340245997</v>
      </c>
      <c r="BE86" s="149">
        <f t="shared" si="104"/>
        <v>0.76</v>
      </c>
      <c r="BF86" s="150">
        <f t="shared" si="105"/>
        <v>5.505901116418268</v>
      </c>
      <c r="BG86" s="150">
        <f t="shared" si="106"/>
        <v>-3.010015843943676</v>
      </c>
      <c r="BH86" s="150">
        <f t="shared" si="107"/>
        <v>31363.410326994224</v>
      </c>
      <c r="BI86" s="150">
        <f t="shared" si="108"/>
        <v>14474.526175336818</v>
      </c>
      <c r="BJ86" s="150">
        <f t="shared" si="109"/>
        <v>-10746.177694019902</v>
      </c>
    </row>
    <row r="87" spans="1:62" ht="12.75">
      <c r="A87" s="149">
        <v>0.77</v>
      </c>
      <c r="B87" s="149">
        <f t="shared" si="61"/>
        <v>0.6613118653236518</v>
      </c>
      <c r="C87" s="149">
        <f t="shared" si="57"/>
        <v>-0.39275723762123893</v>
      </c>
      <c r="D87" s="150">
        <f t="shared" si="58"/>
        <v>3626.048053606071</v>
      </c>
      <c r="E87" s="150">
        <f t="shared" si="59"/>
        <v>2153.532533881266</v>
      </c>
      <c r="F87" s="150">
        <f t="shared" si="60"/>
        <v>-994.1016619008882</v>
      </c>
      <c r="H87" s="149">
        <f t="shared" si="62"/>
        <v>0.77</v>
      </c>
      <c r="I87" s="150">
        <f t="shared" si="63"/>
        <v>0.008270805742745616</v>
      </c>
      <c r="J87" s="150">
        <f t="shared" si="64"/>
        <v>0.008829185052825953</v>
      </c>
      <c r="K87" s="150">
        <f t="shared" si="65"/>
        <v>408.14790379578636</v>
      </c>
      <c r="L87" s="150">
        <f t="shared" si="66"/>
        <v>-435.70281827701706</v>
      </c>
      <c r="M87" s="150">
        <f t="shared" si="67"/>
        <v>-1007.0645868995723</v>
      </c>
      <c r="O87" s="149">
        <f t="shared" si="68"/>
        <v>0.77</v>
      </c>
      <c r="P87" s="150">
        <f t="shared" si="69"/>
        <v>0.6695826710663975</v>
      </c>
      <c r="Q87" s="150">
        <f t="shared" si="70"/>
        <v>-0.383928052568413</v>
      </c>
      <c r="R87" s="150">
        <f t="shared" si="71"/>
        <v>4034.1959574018574</v>
      </c>
      <c r="S87" s="150">
        <f t="shared" si="72"/>
        <v>1717.8297156042488</v>
      </c>
      <c r="T87" s="150">
        <f t="shared" si="73"/>
        <v>-2001.1662488004604</v>
      </c>
      <c r="V87" s="149">
        <f t="shared" si="74"/>
        <v>0.77</v>
      </c>
      <c r="W87" s="150">
        <f t="shared" si="75"/>
        <v>-0.00045399049973954644</v>
      </c>
      <c r="X87" s="150">
        <f t="shared" si="76"/>
        <v>0.0023326496255756278</v>
      </c>
      <c r="Y87" s="150">
        <f t="shared" si="77"/>
        <v>-62.23203658725256</v>
      </c>
      <c r="Z87" s="150">
        <f t="shared" si="78"/>
        <v>-319.7545695941758</v>
      </c>
      <c r="AA87" s="150">
        <f t="shared" si="79"/>
        <v>426.53165429882074</v>
      </c>
      <c r="AC87" s="149">
        <f t="shared" si="80"/>
        <v>0.77</v>
      </c>
      <c r="AD87" s="150">
        <f t="shared" si="81"/>
        <v>1.3304405458903097</v>
      </c>
      <c r="AE87" s="150">
        <f t="shared" si="82"/>
        <v>-0.7743526405640763</v>
      </c>
      <c r="AF87" s="150">
        <f t="shared" si="83"/>
        <v>7598.011974420675</v>
      </c>
      <c r="AG87" s="150">
        <f t="shared" si="84"/>
        <v>3551.6076798913386</v>
      </c>
      <c r="AH87" s="150">
        <f t="shared" si="85"/>
        <v>-2568.736256402528</v>
      </c>
      <c r="AJ87" s="149">
        <f t="shared" si="86"/>
        <v>0.77</v>
      </c>
      <c r="AK87" s="150">
        <f t="shared" si="87"/>
        <v>-0.00018817615379084518</v>
      </c>
      <c r="AL87" s="150">
        <f t="shared" si="88"/>
        <v>-0.0002483078644048074</v>
      </c>
      <c r="AM87" s="150">
        <f t="shared" si="89"/>
        <v>-50.55776977004194</v>
      </c>
      <c r="AN87" s="150">
        <f t="shared" si="90"/>
        <v>66.71351065354696</v>
      </c>
      <c r="AO87" s="150">
        <f t="shared" si="91"/>
        <v>679.1742823486597</v>
      </c>
      <c r="AQ87" s="149">
        <f t="shared" si="92"/>
        <v>0.77</v>
      </c>
      <c r="AR87" s="150">
        <f t="shared" si="93"/>
        <v>2.661146906126568</v>
      </c>
      <c r="AS87" s="150">
        <f t="shared" si="94"/>
        <v>-1.5512862386181332</v>
      </c>
      <c r="AT87" s="150">
        <f t="shared" si="95"/>
        <v>15207.69821565856</v>
      </c>
      <c r="AU87" s="150">
        <f t="shared" si="96"/>
        <v>7489.683440030401</v>
      </c>
      <c r="AV87" s="150">
        <f t="shared" si="97"/>
        <v>-4884.829884755216</v>
      </c>
      <c r="AX87" s="149">
        <f t="shared" si="98"/>
        <v>0.77</v>
      </c>
      <c r="AY87" s="150">
        <f t="shared" si="99"/>
        <v>2.1814324139654392E-05</v>
      </c>
      <c r="AZ87" s="150">
        <f t="shared" si="100"/>
        <v>-0.0004598899394732861</v>
      </c>
      <c r="BA87" s="150">
        <f t="shared" si="101"/>
        <v>9.688443729098525</v>
      </c>
      <c r="BB87" s="150">
        <f t="shared" si="102"/>
        <v>204.25192967890183</v>
      </c>
      <c r="BC87" s="150">
        <f t="shared" si="103"/>
        <v>-215.14749045393918</v>
      </c>
      <c r="BE87" s="149">
        <f t="shared" si="104"/>
        <v>0.77</v>
      </c>
      <c r="BF87" s="150">
        <f t="shared" si="105"/>
        <v>5.322503802731067</v>
      </c>
      <c r="BG87" s="150">
        <f t="shared" si="106"/>
        <v>-3.102784059311335</v>
      </c>
      <c r="BH87" s="150">
        <f t="shared" si="107"/>
        <v>30475.64264481626</v>
      </c>
      <c r="BI87" s="150">
        <f t="shared" si="108"/>
        <v>15116.905299086155</v>
      </c>
      <c r="BJ87" s="150">
        <f t="shared" si="109"/>
        <v>-10663.981542313031</v>
      </c>
    </row>
    <row r="88" spans="1:62" ht="12.75">
      <c r="A88" s="149">
        <v>0.78</v>
      </c>
      <c r="B88" s="149">
        <f t="shared" si="61"/>
        <v>0.6374239897486899</v>
      </c>
      <c r="C88" s="149">
        <f t="shared" si="57"/>
        <v>-0.40343979049967793</v>
      </c>
      <c r="D88" s="150">
        <f t="shared" si="58"/>
        <v>3495.0681192131156</v>
      </c>
      <c r="E88" s="150">
        <f t="shared" si="59"/>
        <v>2212.106184383439</v>
      </c>
      <c r="F88" s="150">
        <f t="shared" si="60"/>
        <v>-958.1927692081351</v>
      </c>
      <c r="H88" s="149">
        <f t="shared" si="62"/>
        <v>0.78</v>
      </c>
      <c r="I88" s="150">
        <f t="shared" si="63"/>
        <v>0.008763066800438632</v>
      </c>
      <c r="J88" s="150">
        <f t="shared" si="64"/>
        <v>0.007567369016989215</v>
      </c>
      <c r="K88" s="150">
        <f t="shared" si="65"/>
        <v>432.44001330324585</v>
      </c>
      <c r="L88" s="150">
        <f t="shared" si="66"/>
        <v>-373.43469277372003</v>
      </c>
      <c r="M88" s="150">
        <f t="shared" si="67"/>
        <v>-1067.002964626214</v>
      </c>
      <c r="O88" s="149">
        <f t="shared" si="68"/>
        <v>0.78</v>
      </c>
      <c r="P88" s="150">
        <f t="shared" si="69"/>
        <v>0.6461870565491284</v>
      </c>
      <c r="Q88" s="150">
        <f t="shared" si="70"/>
        <v>-0.3958724214826887</v>
      </c>
      <c r="R88" s="150">
        <f t="shared" si="71"/>
        <v>3927.5081325163615</v>
      </c>
      <c r="S88" s="150">
        <f t="shared" si="72"/>
        <v>1838.671491609719</v>
      </c>
      <c r="T88" s="150">
        <f t="shared" si="73"/>
        <v>-2025.195733834349</v>
      </c>
      <c r="V88" s="149">
        <f t="shared" si="74"/>
        <v>0.78</v>
      </c>
      <c r="W88" s="150">
        <f t="shared" si="75"/>
        <v>-0.0003090169943749479</v>
      </c>
      <c r="X88" s="150">
        <f t="shared" si="76"/>
        <v>0.00248986013728463</v>
      </c>
      <c r="Y88" s="150">
        <f t="shared" si="77"/>
        <v>-42.35938177353321</v>
      </c>
      <c r="Z88" s="150">
        <f t="shared" si="78"/>
        <v>-341.3046467922407</v>
      </c>
      <c r="AA88" s="150">
        <f t="shared" si="79"/>
        <v>290.32662554131093</v>
      </c>
      <c r="AC88" s="149">
        <f t="shared" si="80"/>
        <v>0.78</v>
      </c>
      <c r="AD88" s="150">
        <f t="shared" si="81"/>
        <v>1.2833020293034434</v>
      </c>
      <c r="AE88" s="150">
        <f t="shared" si="82"/>
        <v>-0.796822351845082</v>
      </c>
      <c r="AF88" s="150">
        <f t="shared" si="83"/>
        <v>7380.216869955943</v>
      </c>
      <c r="AG88" s="150">
        <f t="shared" si="84"/>
        <v>3709.473029200917</v>
      </c>
      <c r="AH88" s="150">
        <f t="shared" si="85"/>
        <v>-2693.0618775011735</v>
      </c>
      <c r="AJ88" s="149">
        <f t="shared" si="86"/>
        <v>0.78</v>
      </c>
      <c r="AK88" s="150">
        <f t="shared" si="87"/>
        <v>-0.00019842294026289553</v>
      </c>
      <c r="AL88" s="150">
        <f t="shared" si="88"/>
        <v>-9.187405869046471E-05</v>
      </c>
      <c r="AM88" s="150">
        <f t="shared" si="89"/>
        <v>-53.31080016682915</v>
      </c>
      <c r="AN88" s="150">
        <f t="shared" si="90"/>
        <v>24.684038936594593</v>
      </c>
      <c r="AO88" s="150">
        <f t="shared" si="91"/>
        <v>716.1574691570688</v>
      </c>
      <c r="AQ88" s="149">
        <f t="shared" si="92"/>
        <v>0.78</v>
      </c>
      <c r="AR88" s="150">
        <f t="shared" si="93"/>
        <v>2.5667146526609987</v>
      </c>
      <c r="AS88" s="150">
        <f t="shared" si="94"/>
        <v>-1.5962264378861388</v>
      </c>
      <c r="AT88" s="150">
        <f t="shared" si="95"/>
        <v>14749.48232151859</v>
      </c>
      <c r="AU88" s="150">
        <f t="shared" si="96"/>
        <v>7784.93474413067</v>
      </c>
      <c r="AV88" s="150">
        <f t="shared" si="97"/>
        <v>-4960.292911386589</v>
      </c>
      <c r="AX88" s="149">
        <f t="shared" si="98"/>
        <v>0.78</v>
      </c>
      <c r="AY88" s="150">
        <f t="shared" si="99"/>
        <v>-6.279051952931217E-06</v>
      </c>
      <c r="AZ88" s="150">
        <f t="shared" si="100"/>
        <v>-0.0004703090157174771</v>
      </c>
      <c r="BA88" s="150">
        <f t="shared" si="101"/>
        <v>-2.78872914551934</v>
      </c>
      <c r="BB88" s="150">
        <f t="shared" si="102"/>
        <v>208.87937691287473</v>
      </c>
      <c r="BC88" s="150">
        <f t="shared" si="103"/>
        <v>61.928220258143654</v>
      </c>
      <c r="BE88" s="149">
        <f t="shared" si="104"/>
        <v>0.78</v>
      </c>
      <c r="BF88" s="150">
        <f t="shared" si="105"/>
        <v>5.133621449210307</v>
      </c>
      <c r="BG88" s="150">
        <f t="shared" si="106"/>
        <v>-3.192831310729305</v>
      </c>
      <c r="BH88" s="150">
        <f t="shared" si="107"/>
        <v>29549.48671405849</v>
      </c>
      <c r="BI88" s="150">
        <f t="shared" si="108"/>
        <v>15754.06482623762</v>
      </c>
      <c r="BJ88" s="150">
        <f t="shared" si="109"/>
        <v>-10574.815071672105</v>
      </c>
    </row>
    <row r="89" spans="1:62" ht="12.75">
      <c r="A89" s="149">
        <v>0.79</v>
      </c>
      <c r="B89" s="149">
        <f t="shared" si="61"/>
        <v>0.6129070536529764</v>
      </c>
      <c r="C89" s="149">
        <f t="shared" si="57"/>
        <v>-0.41372419701277013</v>
      </c>
      <c r="D89" s="150">
        <f t="shared" si="58"/>
        <v>3360.6389745511815</v>
      </c>
      <c r="E89" s="150">
        <f t="shared" si="59"/>
        <v>2268.4967531524426</v>
      </c>
      <c r="F89" s="150">
        <f t="shared" si="60"/>
        <v>-921.3382559361879</v>
      </c>
      <c r="H89" s="149">
        <f t="shared" si="62"/>
        <v>0.79</v>
      </c>
      <c r="I89" s="150">
        <f t="shared" si="63"/>
        <v>0.009177546256839813</v>
      </c>
      <c r="J89" s="150">
        <f t="shared" si="64"/>
        <v>0.006238384478034544</v>
      </c>
      <c r="K89" s="150">
        <f t="shared" si="65"/>
        <v>452.8937546385369</v>
      </c>
      <c r="L89" s="150">
        <f t="shared" si="66"/>
        <v>-307.8519345004864</v>
      </c>
      <c r="M89" s="150">
        <f t="shared" si="67"/>
        <v>-1117.470548501597</v>
      </c>
      <c r="O89" s="149">
        <f t="shared" si="68"/>
        <v>0.79</v>
      </c>
      <c r="P89" s="150">
        <f t="shared" si="69"/>
        <v>0.6220845999098162</v>
      </c>
      <c r="Q89" s="150">
        <f t="shared" si="70"/>
        <v>-0.4074858125347356</v>
      </c>
      <c r="R89" s="150">
        <f t="shared" si="71"/>
        <v>3813.5327291897183</v>
      </c>
      <c r="S89" s="150">
        <f t="shared" si="72"/>
        <v>1960.6448186519563</v>
      </c>
      <c r="T89" s="150">
        <f t="shared" si="73"/>
        <v>-2038.808804437785</v>
      </c>
      <c r="V89" s="149">
        <f t="shared" si="74"/>
        <v>0.79</v>
      </c>
      <c r="W89" s="150">
        <f t="shared" si="75"/>
        <v>-0.00015643446504023047</v>
      </c>
      <c r="X89" s="150">
        <f t="shared" si="76"/>
        <v>0.0025857620290416486</v>
      </c>
      <c r="Y89" s="150">
        <f t="shared" si="77"/>
        <v>-21.44369839782108</v>
      </c>
      <c r="Z89" s="150">
        <f t="shared" si="78"/>
        <v>-354.4506708611</v>
      </c>
      <c r="AA89" s="150">
        <f t="shared" si="79"/>
        <v>146.97279172414432</v>
      </c>
      <c r="AC89" s="149">
        <f t="shared" si="80"/>
        <v>0.79</v>
      </c>
      <c r="AD89" s="150">
        <f t="shared" si="81"/>
        <v>1.2348352190977525</v>
      </c>
      <c r="AE89" s="150">
        <f t="shared" si="82"/>
        <v>-0.8186242475184641</v>
      </c>
      <c r="AF89" s="150">
        <f t="shared" si="83"/>
        <v>7152.728005343079</v>
      </c>
      <c r="AG89" s="150">
        <f t="shared" si="84"/>
        <v>3874.6909009432993</v>
      </c>
      <c r="AH89" s="150">
        <f t="shared" si="85"/>
        <v>-2813.1742686498287</v>
      </c>
      <c r="AJ89" s="149">
        <f t="shared" si="86"/>
        <v>0.79</v>
      </c>
      <c r="AK89" s="150">
        <f t="shared" si="87"/>
        <v>-0.00019911239292061595</v>
      </c>
      <c r="AL89" s="150">
        <f t="shared" si="88"/>
        <v>6.898499667807497E-05</v>
      </c>
      <c r="AM89" s="150">
        <f t="shared" si="89"/>
        <v>-53.49603718030917</v>
      </c>
      <c r="AN89" s="150">
        <f t="shared" si="90"/>
        <v>-18.534375952405615</v>
      </c>
      <c r="AO89" s="150">
        <f t="shared" si="91"/>
        <v>718.6458743273706</v>
      </c>
      <c r="AQ89" s="149">
        <f t="shared" si="92"/>
        <v>0.79</v>
      </c>
      <c r="AR89" s="150">
        <f t="shared" si="93"/>
        <v>2.4696277602676244</v>
      </c>
      <c r="AS89" s="150">
        <f t="shared" si="94"/>
        <v>-1.6397652720692917</v>
      </c>
      <c r="AT89" s="150">
        <f t="shared" si="95"/>
        <v>14273.403671903669</v>
      </c>
      <c r="AU89" s="150">
        <f t="shared" si="96"/>
        <v>8085.298096795293</v>
      </c>
      <c r="AV89" s="150">
        <f t="shared" si="97"/>
        <v>-5054.675454696431</v>
      </c>
      <c r="AX89" s="149">
        <f t="shared" si="98"/>
        <v>0.79</v>
      </c>
      <c r="AY89" s="150">
        <f t="shared" si="99"/>
        <v>-3.3873792024529036E-05</v>
      </c>
      <c r="AZ89" s="150">
        <f t="shared" si="100"/>
        <v>-0.0004433796167475767</v>
      </c>
      <c r="BA89" s="150">
        <f t="shared" si="101"/>
        <v>-15.044441708109483</v>
      </c>
      <c r="BB89" s="150">
        <f t="shared" si="102"/>
        <v>196.91916375623384</v>
      </c>
      <c r="BC89" s="150">
        <f t="shared" si="103"/>
        <v>334.08604821215175</v>
      </c>
      <c r="BE89" s="149">
        <f t="shared" si="104"/>
        <v>0.79</v>
      </c>
      <c r="BF89" s="150">
        <f t="shared" si="105"/>
        <v>4.939420759136145</v>
      </c>
      <c r="BG89" s="150">
        <f t="shared" si="106"/>
        <v>-3.280042908752009</v>
      </c>
      <c r="BH89" s="150">
        <f t="shared" si="107"/>
        <v>28585.258939279538</v>
      </c>
      <c r="BI89" s="150">
        <f t="shared" si="108"/>
        <v>16386.049733299224</v>
      </c>
      <c r="BJ89" s="150">
        <f t="shared" si="109"/>
        <v>-10493.910735508081</v>
      </c>
    </row>
    <row r="90" spans="1:62" ht="12.75">
      <c r="A90" s="149">
        <v>0.8</v>
      </c>
      <c r="B90" s="149">
        <f t="shared" si="61"/>
        <v>0.5877852522924732</v>
      </c>
      <c r="C90" s="149">
        <f t="shared" si="57"/>
        <v>-0.4236003076929382</v>
      </c>
      <c r="D90" s="150">
        <f t="shared" si="58"/>
        <v>3222.8932849562293</v>
      </c>
      <c r="E90" s="150">
        <f t="shared" si="59"/>
        <v>2322.6485895050164</v>
      </c>
      <c r="F90" s="150">
        <f t="shared" si="60"/>
        <v>-883.5744930401484</v>
      </c>
      <c r="H90" s="149">
        <f t="shared" si="62"/>
        <v>0.8</v>
      </c>
      <c r="I90" s="150">
        <f t="shared" si="63"/>
        <v>0.009510565162951536</v>
      </c>
      <c r="J90" s="150">
        <f t="shared" si="64"/>
        <v>0.004854027596813672</v>
      </c>
      <c r="K90" s="150">
        <f t="shared" si="65"/>
        <v>469.327578945568</v>
      </c>
      <c r="L90" s="150">
        <f t="shared" si="66"/>
        <v>-239.53666066260706</v>
      </c>
      <c r="M90" s="150">
        <f t="shared" si="67"/>
        <v>-1158.019384678448</v>
      </c>
      <c r="O90" s="149">
        <f t="shared" si="68"/>
        <v>0.8</v>
      </c>
      <c r="P90" s="150">
        <f t="shared" si="69"/>
        <v>0.5972958174554248</v>
      </c>
      <c r="Q90" s="150">
        <f t="shared" si="70"/>
        <v>-0.4187462800961245</v>
      </c>
      <c r="R90" s="150">
        <f t="shared" si="71"/>
        <v>3692.220863901797</v>
      </c>
      <c r="S90" s="150">
        <f t="shared" si="72"/>
        <v>2083.1119288424093</v>
      </c>
      <c r="T90" s="150">
        <f t="shared" si="73"/>
        <v>-2041.5938777185963</v>
      </c>
      <c r="V90" s="149">
        <f t="shared" si="74"/>
        <v>0.8</v>
      </c>
      <c r="W90" s="150">
        <f t="shared" si="75"/>
        <v>-4.900593819634481E-19</v>
      </c>
      <c r="X90" s="150">
        <f t="shared" si="76"/>
        <v>0.0026179938779914945</v>
      </c>
      <c r="Y90" s="150">
        <f t="shared" si="77"/>
        <v>-6.717628101418857E-14</v>
      </c>
      <c r="Z90" s="150">
        <f t="shared" si="78"/>
        <v>-358.86894305902564</v>
      </c>
      <c r="AA90" s="150">
        <f t="shared" si="79"/>
        <v>4.604189713517021E-13</v>
      </c>
      <c r="AC90" s="149">
        <f t="shared" si="80"/>
        <v>0.8</v>
      </c>
      <c r="AD90" s="150">
        <f t="shared" si="81"/>
        <v>1.185081069747898</v>
      </c>
      <c r="AE90" s="150">
        <f t="shared" si="82"/>
        <v>-0.8397285939110714</v>
      </c>
      <c r="AF90" s="150">
        <f t="shared" si="83"/>
        <v>6915.114148858027</v>
      </c>
      <c r="AG90" s="150">
        <f t="shared" si="84"/>
        <v>4046.8915752884004</v>
      </c>
      <c r="AH90" s="150">
        <f t="shared" si="85"/>
        <v>-2925.168370758744</v>
      </c>
      <c r="AJ90" s="149">
        <f t="shared" si="86"/>
        <v>0.8</v>
      </c>
      <c r="AK90" s="150">
        <f t="shared" si="87"/>
        <v>-0.00019021130325903076</v>
      </c>
      <c r="AL90" s="150">
        <f t="shared" si="88"/>
        <v>0.00022652128785130397</v>
      </c>
      <c r="AM90" s="150">
        <f t="shared" si="89"/>
        <v>-51.1045585962952</v>
      </c>
      <c r="AN90" s="150">
        <f t="shared" si="90"/>
        <v>-60.860055264647386</v>
      </c>
      <c r="AO90" s="150">
        <f t="shared" si="91"/>
        <v>686.5196401513465</v>
      </c>
      <c r="AQ90" s="149">
        <f t="shared" si="92"/>
        <v>0.8</v>
      </c>
      <c r="AR90" s="150">
        <f t="shared" si="93"/>
        <v>2.3699719281925367</v>
      </c>
      <c r="AS90" s="150">
        <f t="shared" si="94"/>
        <v>-1.6818486604122829</v>
      </c>
      <c r="AT90" s="150">
        <f t="shared" si="95"/>
        <v>13779.12373911976</v>
      </c>
      <c r="AU90" s="150">
        <f t="shared" si="96"/>
        <v>8391.792038371179</v>
      </c>
      <c r="AV90" s="150">
        <f t="shared" si="97"/>
        <v>-5163.817101366142</v>
      </c>
      <c r="AX90" s="149">
        <f t="shared" si="98"/>
        <v>0.8</v>
      </c>
      <c r="AY90" s="150">
        <f t="shared" si="99"/>
        <v>-5.877852522924725E-05</v>
      </c>
      <c r="AZ90" s="150">
        <f t="shared" si="100"/>
        <v>-0.00038124027692364474</v>
      </c>
      <c r="BA90" s="150">
        <f t="shared" si="101"/>
        <v>-26.105435608145424</v>
      </c>
      <c r="BB90" s="150">
        <f t="shared" si="102"/>
        <v>169.32108217491583</v>
      </c>
      <c r="BC90" s="150">
        <f t="shared" si="103"/>
        <v>579.7132248836406</v>
      </c>
      <c r="BE90" s="149">
        <f t="shared" si="104"/>
        <v>0.8</v>
      </c>
      <c r="BF90" s="150">
        <f t="shared" si="105"/>
        <v>4.740075289163103</v>
      </c>
      <c r="BG90" s="150">
        <f t="shared" si="106"/>
        <v>-3.3643050823893406</v>
      </c>
      <c r="BH90" s="150">
        <f t="shared" si="107"/>
        <v>27583.24660122767</v>
      </c>
      <c r="BI90" s="150">
        <f t="shared" si="108"/>
        <v>17013.76521418192</v>
      </c>
      <c r="BJ90" s="150">
        <f t="shared" si="109"/>
        <v>-10434.440617999991</v>
      </c>
    </row>
    <row r="91" spans="1:62" ht="12.75">
      <c r="A91" s="149">
        <v>0.81</v>
      </c>
      <c r="B91" s="149">
        <f t="shared" si="61"/>
        <v>0.5620833778521305</v>
      </c>
      <c r="C91" s="149">
        <f t="shared" si="57"/>
        <v>-0.4330583760112985</v>
      </c>
      <c r="D91" s="150">
        <f t="shared" si="58"/>
        <v>3081.966988793644</v>
      </c>
      <c r="E91" s="150">
        <f t="shared" si="59"/>
        <v>2374.508252116512</v>
      </c>
      <c r="F91" s="150">
        <f t="shared" si="60"/>
        <v>-844.9387487947185</v>
      </c>
      <c r="H91" s="149">
        <f t="shared" si="62"/>
        <v>0.81</v>
      </c>
      <c r="I91" s="150">
        <f t="shared" si="63"/>
        <v>0.009759167619387476</v>
      </c>
      <c r="J91" s="150">
        <f t="shared" si="64"/>
        <v>0.0034265860230082</v>
      </c>
      <c r="K91" s="150">
        <f t="shared" si="65"/>
        <v>481.595618436377</v>
      </c>
      <c r="L91" s="150">
        <f t="shared" si="66"/>
        <v>-169.0952424669651</v>
      </c>
      <c r="M91" s="150">
        <f t="shared" si="67"/>
        <v>-1188.2895588162544</v>
      </c>
      <c r="O91" s="149">
        <f t="shared" si="68"/>
        <v>0.81</v>
      </c>
      <c r="P91" s="150">
        <f t="shared" si="69"/>
        <v>0.5718425454715179</v>
      </c>
      <c r="Q91" s="150">
        <f t="shared" si="70"/>
        <v>-0.42963178998829027</v>
      </c>
      <c r="R91" s="150">
        <f t="shared" si="71"/>
        <v>3563.562607230021</v>
      </c>
      <c r="S91" s="150">
        <f t="shared" si="72"/>
        <v>2205.413009649547</v>
      </c>
      <c r="T91" s="150">
        <f t="shared" si="73"/>
        <v>-2033.228307610973</v>
      </c>
      <c r="V91" s="149">
        <f t="shared" si="74"/>
        <v>0.81</v>
      </c>
      <c r="W91" s="150">
        <f t="shared" si="75"/>
        <v>0.00015643446504023126</v>
      </c>
      <c r="X91" s="150">
        <f t="shared" si="76"/>
        <v>0.0025857620290416486</v>
      </c>
      <c r="Y91" s="150">
        <f t="shared" si="77"/>
        <v>21.44369839782119</v>
      </c>
      <c r="Z91" s="150">
        <f t="shared" si="78"/>
        <v>-354.4506708611</v>
      </c>
      <c r="AA91" s="150">
        <f t="shared" si="79"/>
        <v>-146.97279172414503</v>
      </c>
      <c r="AC91" s="149">
        <f t="shared" si="80"/>
        <v>0.81</v>
      </c>
      <c r="AD91" s="150">
        <f t="shared" si="81"/>
        <v>1.1340823577886885</v>
      </c>
      <c r="AE91" s="150">
        <f t="shared" si="82"/>
        <v>-0.8601044039705471</v>
      </c>
      <c r="AF91" s="150">
        <f t="shared" si="83"/>
        <v>6666.973294421487</v>
      </c>
      <c r="AG91" s="150">
        <f t="shared" si="84"/>
        <v>4225.470590904959</v>
      </c>
      <c r="AH91" s="150">
        <f t="shared" si="85"/>
        <v>-3025.139848129836</v>
      </c>
      <c r="AJ91" s="149">
        <f t="shared" si="86"/>
        <v>0.81</v>
      </c>
      <c r="AK91" s="150">
        <f t="shared" si="87"/>
        <v>-0.00017214840540078876</v>
      </c>
      <c r="AL91" s="150">
        <f t="shared" si="88"/>
        <v>0.00037314684682200654</v>
      </c>
      <c r="AM91" s="150">
        <f t="shared" si="89"/>
        <v>-46.25155351090159</v>
      </c>
      <c r="AN91" s="150">
        <f t="shared" si="90"/>
        <v>-100.25432017817086</v>
      </c>
      <c r="AO91" s="150">
        <f t="shared" si="91"/>
        <v>621.3261741203415</v>
      </c>
      <c r="AQ91" s="149">
        <f t="shared" si="92"/>
        <v>0.81</v>
      </c>
      <c r="AR91" s="150">
        <f t="shared" si="93"/>
        <v>2.267836132706936</v>
      </c>
      <c r="AS91" s="150">
        <f t="shared" si="94"/>
        <v>-1.722421423123314</v>
      </c>
      <c r="AT91" s="150">
        <f t="shared" si="95"/>
        <v>13266.25133693425</v>
      </c>
      <c r="AU91" s="150">
        <f t="shared" si="96"/>
        <v>8705.137532492849</v>
      </c>
      <c r="AV91" s="150">
        <f t="shared" si="97"/>
        <v>-5281.980730415186</v>
      </c>
      <c r="AX91" s="149">
        <f t="shared" si="98"/>
        <v>0.81</v>
      </c>
      <c r="AY91" s="150">
        <f t="shared" si="99"/>
        <v>-7.90155012375692E-05</v>
      </c>
      <c r="AZ91" s="150">
        <f t="shared" si="100"/>
        <v>-0.0002888256445634324</v>
      </c>
      <c r="BA91" s="150">
        <f t="shared" si="101"/>
        <v>-35.093328244586765</v>
      </c>
      <c r="BB91" s="150">
        <f t="shared" si="102"/>
        <v>128.27676837288254</v>
      </c>
      <c r="BC91" s="150">
        <f t="shared" si="103"/>
        <v>779.3038505062058</v>
      </c>
      <c r="BE91" s="149">
        <f t="shared" si="104"/>
        <v>0.81</v>
      </c>
      <c r="BF91" s="150">
        <f t="shared" si="105"/>
        <v>4.535765398318035</v>
      </c>
      <c r="BG91" s="150">
        <f t="shared" si="106"/>
        <v>-3.445504818738013</v>
      </c>
      <c r="BH91" s="150">
        <f t="shared" si="107"/>
        <v>26543.660899134815</v>
      </c>
      <c r="BI91" s="150">
        <f t="shared" si="108"/>
        <v>17638.80615353675</v>
      </c>
      <c r="BJ91" s="150">
        <f t="shared" si="109"/>
        <v>-10405.983784444508</v>
      </c>
    </row>
    <row r="92" spans="1:62" ht="12.75">
      <c r="A92" s="149">
        <v>0.82</v>
      </c>
      <c r="B92" s="149">
        <f t="shared" si="61"/>
        <v>0.535826794978997</v>
      </c>
      <c r="C92" s="149">
        <f t="shared" si="57"/>
        <v>-0.44208906799630665</v>
      </c>
      <c r="D92" s="150">
        <f t="shared" si="58"/>
        <v>2937.999163303508</v>
      </c>
      <c r="E92" s="150">
        <f t="shared" si="59"/>
        <v>2424.024561761022</v>
      </c>
      <c r="F92" s="150">
        <f t="shared" si="60"/>
        <v>-805.4691520149208</v>
      </c>
      <c r="H92" s="149">
        <f t="shared" si="62"/>
        <v>0.82</v>
      </c>
      <c r="I92" s="150">
        <f t="shared" si="63"/>
        <v>0.009921147013144777</v>
      </c>
      <c r="J92" s="150">
        <f t="shared" si="64"/>
        <v>0.0019687298290813806</v>
      </c>
      <c r="K92" s="150">
        <f t="shared" si="65"/>
        <v>489.58898112394115</v>
      </c>
      <c r="L92" s="150">
        <f t="shared" si="66"/>
        <v>-97.15292292828748</v>
      </c>
      <c r="M92" s="150">
        <f t="shared" si="67"/>
        <v>-1208.012390706426</v>
      </c>
      <c r="O92" s="149">
        <f t="shared" si="68"/>
        <v>0.82</v>
      </c>
      <c r="P92" s="150">
        <f t="shared" si="69"/>
        <v>0.5457479419921417</v>
      </c>
      <c r="Q92" s="150">
        <f t="shared" si="70"/>
        <v>-0.4401203381672253</v>
      </c>
      <c r="R92" s="150">
        <f t="shared" si="71"/>
        <v>3427.588144427449</v>
      </c>
      <c r="S92" s="150">
        <f t="shared" si="72"/>
        <v>2326.871638832735</v>
      </c>
      <c r="T92" s="150">
        <f t="shared" si="73"/>
        <v>-2013.4815427213468</v>
      </c>
      <c r="V92" s="149">
        <f t="shared" si="74"/>
        <v>0.82</v>
      </c>
      <c r="W92" s="150">
        <f t="shared" si="75"/>
        <v>0.00030901699437494524</v>
      </c>
      <c r="X92" s="150">
        <f t="shared" si="76"/>
        <v>0.002489860137284632</v>
      </c>
      <c r="Y92" s="150">
        <f t="shared" si="77"/>
        <v>42.35938177353284</v>
      </c>
      <c r="Z92" s="150">
        <f t="shared" si="78"/>
        <v>-341.304646792241</v>
      </c>
      <c r="AA92" s="150">
        <f t="shared" si="79"/>
        <v>-290.3266255413084</v>
      </c>
      <c r="AC92" s="149">
        <f t="shared" si="80"/>
        <v>0.82</v>
      </c>
      <c r="AD92" s="150">
        <f t="shared" si="81"/>
        <v>1.0818837539655135</v>
      </c>
      <c r="AE92" s="150">
        <f t="shared" si="82"/>
        <v>-0.8797195460262474</v>
      </c>
      <c r="AF92" s="150">
        <f t="shared" si="83"/>
        <v>6407.94668950449</v>
      </c>
      <c r="AG92" s="150">
        <f t="shared" si="84"/>
        <v>4409.591553801516</v>
      </c>
      <c r="AH92" s="150">
        <f t="shared" si="85"/>
        <v>-3109.277320277576</v>
      </c>
      <c r="AJ92" s="149">
        <f t="shared" si="86"/>
        <v>0.82</v>
      </c>
      <c r="AK92" s="150">
        <f t="shared" si="87"/>
        <v>-0.00014579372548428275</v>
      </c>
      <c r="AL92" s="150">
        <f t="shared" si="88"/>
        <v>0.0005017992371050668</v>
      </c>
      <c r="AM92" s="150">
        <f t="shared" si="89"/>
        <v>-39.170774077696464</v>
      </c>
      <c r="AN92" s="150">
        <f t="shared" si="90"/>
        <v>-134.8196877726539</v>
      </c>
      <c r="AO92" s="150">
        <f t="shared" si="91"/>
        <v>526.205615759283</v>
      </c>
      <c r="AQ92" s="149">
        <f t="shared" si="92"/>
        <v>0.82</v>
      </c>
      <c r="AR92" s="150">
        <f t="shared" si="93"/>
        <v>2.163312697211168</v>
      </c>
      <c r="AS92" s="150">
        <f t="shared" si="94"/>
        <v>-1.7614271529526742</v>
      </c>
      <c r="AT92" s="150">
        <f t="shared" si="95"/>
        <v>12734.36322315775</v>
      </c>
      <c r="AU92" s="150">
        <f t="shared" si="96"/>
        <v>9025.66806662262</v>
      </c>
      <c r="AV92" s="150">
        <f t="shared" si="97"/>
        <v>-5402.022399254561</v>
      </c>
      <c r="AX92" s="149">
        <f t="shared" si="98"/>
        <v>0.82</v>
      </c>
      <c r="AY92" s="150">
        <f t="shared" si="99"/>
        <v>-9.2977648588825E-05</v>
      </c>
      <c r="AZ92" s="150">
        <f t="shared" si="100"/>
        <v>-0.00017347460854803376</v>
      </c>
      <c r="BA92" s="150">
        <f t="shared" si="101"/>
        <v>-41.294367437184306</v>
      </c>
      <c r="BB92" s="150">
        <f t="shared" si="102"/>
        <v>77.04565920013174</v>
      </c>
      <c r="BC92" s="150">
        <f t="shared" si="103"/>
        <v>917.0079088460296</v>
      </c>
      <c r="BE92" s="149">
        <f t="shared" si="104"/>
        <v>0.82</v>
      </c>
      <c r="BF92" s="150">
        <f t="shared" si="105"/>
        <v>4.326678210499231</v>
      </c>
      <c r="BG92" s="150">
        <f t="shared" si="106"/>
        <v>-3.523529579751002</v>
      </c>
      <c r="BH92" s="150">
        <f t="shared" si="107"/>
        <v>25466.602852956014</v>
      </c>
      <c r="BI92" s="150">
        <f t="shared" si="108"/>
        <v>18263.201480218024</v>
      </c>
      <c r="BJ92" s="150">
        <f t="shared" si="109"/>
        <v>-10413.242505422375</v>
      </c>
    </row>
    <row r="93" spans="1:62" ht="12.75">
      <c r="A93" s="149">
        <v>0.83</v>
      </c>
      <c r="B93" s="149">
        <f t="shared" si="61"/>
        <v>0.5090414157503714</v>
      </c>
      <c r="C93" s="149">
        <f t="shared" si="57"/>
        <v>-0.45068347144526266</v>
      </c>
      <c r="D93" s="150">
        <f t="shared" si="58"/>
        <v>2791.1318873481246</v>
      </c>
      <c r="E93" s="150">
        <f t="shared" si="59"/>
        <v>2471.148651819108</v>
      </c>
      <c r="F93" s="150">
        <f t="shared" si="60"/>
        <v>-765.2046544275526</v>
      </c>
      <c r="H93" s="149">
        <f t="shared" si="62"/>
        <v>0.83</v>
      </c>
      <c r="I93" s="150">
        <f t="shared" si="63"/>
        <v>0.009995065603657316</v>
      </c>
      <c r="J93" s="150">
        <f t="shared" si="64"/>
        <v>0.0004933990498176359</v>
      </c>
      <c r="K93" s="150">
        <f t="shared" si="65"/>
        <v>493.2367173551656</v>
      </c>
      <c r="L93" s="150">
        <f t="shared" si="66"/>
        <v>-24.34826716786723</v>
      </c>
      <c r="M93" s="150">
        <f t="shared" si="67"/>
        <v>-1217.0128190968526</v>
      </c>
      <c r="O93" s="149">
        <f t="shared" si="68"/>
        <v>0.83</v>
      </c>
      <c r="P93" s="150">
        <f t="shared" si="69"/>
        <v>0.5190364813540287</v>
      </c>
      <c r="Q93" s="150">
        <f t="shared" si="70"/>
        <v>-0.450190072395445</v>
      </c>
      <c r="R93" s="150">
        <f t="shared" si="71"/>
        <v>3284.36860470329</v>
      </c>
      <c r="S93" s="150">
        <f t="shared" si="72"/>
        <v>2446.800384651241</v>
      </c>
      <c r="T93" s="150">
        <f t="shared" si="73"/>
        <v>-1982.2174735244052</v>
      </c>
      <c r="V93" s="149">
        <f t="shared" si="74"/>
        <v>0.83</v>
      </c>
      <c r="W93" s="150">
        <f t="shared" si="75"/>
        <v>0.0004539904997395455</v>
      </c>
      <c r="X93" s="150">
        <f t="shared" si="76"/>
        <v>0.002332649625575629</v>
      </c>
      <c r="Y93" s="150">
        <f t="shared" si="77"/>
        <v>62.23203658725244</v>
      </c>
      <c r="Z93" s="150">
        <f t="shared" si="78"/>
        <v>-319.7545695941759</v>
      </c>
      <c r="AA93" s="150">
        <f t="shared" si="79"/>
        <v>-426.5316542988199</v>
      </c>
      <c r="AC93" s="149">
        <f t="shared" si="80"/>
        <v>0.83</v>
      </c>
      <c r="AD93" s="150">
        <f t="shared" si="81"/>
        <v>1.0285318876041398</v>
      </c>
      <c r="AE93" s="150">
        <f t="shared" si="82"/>
        <v>-0.898540894215132</v>
      </c>
      <c r="AF93" s="150">
        <f t="shared" si="83"/>
        <v>6137.732528638668</v>
      </c>
      <c r="AG93" s="150">
        <f t="shared" si="84"/>
        <v>4598.194466876173</v>
      </c>
      <c r="AH93" s="150">
        <f t="shared" si="85"/>
        <v>-3173.9537822507777</v>
      </c>
      <c r="AJ93" s="149">
        <f t="shared" si="86"/>
        <v>0.83</v>
      </c>
      <c r="AK93" s="150">
        <f t="shared" si="87"/>
        <v>-0.00011241667557042656</v>
      </c>
      <c r="AL93" s="150">
        <f t="shared" si="88"/>
        <v>0.0006062817264158167</v>
      </c>
      <c r="AM93" s="150">
        <f t="shared" si="89"/>
        <v>-30.203276490177842</v>
      </c>
      <c r="AN93" s="150">
        <f t="shared" si="90"/>
        <v>-162.8912660951924</v>
      </c>
      <c r="AO93" s="150">
        <f t="shared" si="91"/>
        <v>405.7395871712255</v>
      </c>
      <c r="AQ93" s="149">
        <f t="shared" si="92"/>
        <v>0.83</v>
      </c>
      <c r="AR93" s="150">
        <f t="shared" si="93"/>
        <v>2.0564973680329692</v>
      </c>
      <c r="AS93" s="150">
        <f t="shared" si="94"/>
        <v>-1.7988081563294238</v>
      </c>
      <c r="AT93" s="150">
        <f t="shared" si="95"/>
        <v>12183.029744199905</v>
      </c>
      <c r="AU93" s="150">
        <f t="shared" si="96"/>
        <v>9353.252237251329</v>
      </c>
      <c r="AV93" s="150">
        <f t="shared" si="97"/>
        <v>-5515.636323031511</v>
      </c>
      <c r="AX93" s="149">
        <f t="shared" si="98"/>
        <v>0.83</v>
      </c>
      <c r="AY93" s="150">
        <f t="shared" si="99"/>
        <v>-9.9556196460308E-05</v>
      </c>
      <c r="AZ93" s="150">
        <f t="shared" si="100"/>
        <v>-4.434749786447584E-05</v>
      </c>
      <c r="BA93" s="150">
        <f t="shared" si="101"/>
        <v>-44.21611236331677</v>
      </c>
      <c r="BB93" s="150">
        <f t="shared" si="102"/>
        <v>19.696151704523928</v>
      </c>
      <c r="BC93" s="150">
        <f t="shared" si="103"/>
        <v>981.8899586551187</v>
      </c>
      <c r="BE93" s="149">
        <f t="shared" si="104"/>
        <v>0.83</v>
      </c>
      <c r="BF93" s="150">
        <f t="shared" si="105"/>
        <v>4.113007596545049</v>
      </c>
      <c r="BG93" s="150">
        <f t="shared" si="106"/>
        <v>-3.598266941883128</v>
      </c>
      <c r="BH93" s="150">
        <f t="shared" si="107"/>
        <v>24352.04665252667</v>
      </c>
      <c r="BI93" s="150">
        <f t="shared" si="108"/>
        <v>18889.091892302375</v>
      </c>
      <c r="BJ93" s="150">
        <f t="shared" si="109"/>
        <v>-10455.12227457913</v>
      </c>
    </row>
    <row r="94" spans="1:62" ht="12.75">
      <c r="A94" s="149">
        <v>0.84</v>
      </c>
      <c r="B94" s="149">
        <f t="shared" si="61"/>
        <v>0.4817536741017156</v>
      </c>
      <c r="C94" s="149">
        <f t="shared" si="57"/>
        <v>-0.45883310471957706</v>
      </c>
      <c r="D94" s="150">
        <f t="shared" si="58"/>
        <v>2641.510101197367</v>
      </c>
      <c r="E94" s="150">
        <f t="shared" si="59"/>
        <v>2515.83401650324</v>
      </c>
      <c r="F94" s="150">
        <f t="shared" si="60"/>
        <v>-724.1849922305424</v>
      </c>
      <c r="H94" s="149">
        <f t="shared" si="62"/>
        <v>0.84</v>
      </c>
      <c r="I94" s="150">
        <f t="shared" si="63"/>
        <v>0.009980267284282716</v>
      </c>
      <c r="J94" s="150">
        <f t="shared" si="64"/>
        <v>-0.0009863111743418764</v>
      </c>
      <c r="K94" s="150">
        <f t="shared" si="65"/>
        <v>492.5064495650241</v>
      </c>
      <c r="L94" s="150">
        <f t="shared" si="66"/>
        <v>48.67250553564097</v>
      </c>
      <c r="M94" s="150">
        <f t="shared" si="67"/>
        <v>-1215.2109555479642</v>
      </c>
      <c r="O94" s="149">
        <f t="shared" si="68"/>
        <v>0.84</v>
      </c>
      <c r="P94" s="150">
        <f t="shared" si="69"/>
        <v>0.4917339413859983</v>
      </c>
      <c r="Q94" s="150">
        <f t="shared" si="70"/>
        <v>-0.45981941589391895</v>
      </c>
      <c r="R94" s="150">
        <f t="shared" si="71"/>
        <v>3134.016550762391</v>
      </c>
      <c r="S94" s="150">
        <f t="shared" si="72"/>
        <v>2564.506522038881</v>
      </c>
      <c r="T94" s="150">
        <f t="shared" si="73"/>
        <v>-1939.3959477785065</v>
      </c>
      <c r="V94" s="149">
        <f t="shared" si="74"/>
        <v>0.84</v>
      </c>
      <c r="W94" s="150">
        <f t="shared" si="75"/>
        <v>0.0005877852522924713</v>
      </c>
      <c r="X94" s="150">
        <f t="shared" si="76"/>
        <v>0.002118001538464695</v>
      </c>
      <c r="Y94" s="150">
        <f t="shared" si="77"/>
        <v>80.57233212390545</v>
      </c>
      <c r="Z94" s="150">
        <f t="shared" si="78"/>
        <v>-290.33107368812756</v>
      </c>
      <c r="AA94" s="150">
        <f t="shared" si="79"/>
        <v>-552.2340581500908</v>
      </c>
      <c r="AC94" s="149">
        <f t="shared" si="80"/>
        <v>0.84</v>
      </c>
      <c r="AD94" s="150">
        <f t="shared" si="81"/>
        <v>0.9740754007400063</v>
      </c>
      <c r="AE94" s="150">
        <f t="shared" si="82"/>
        <v>-0.9165345190750314</v>
      </c>
      <c r="AF94" s="150">
        <f t="shared" si="83"/>
        <v>5856.098984083664</v>
      </c>
      <c r="AG94" s="150">
        <f t="shared" si="84"/>
        <v>4790.009464853993</v>
      </c>
      <c r="AH94" s="150">
        <f t="shared" si="85"/>
        <v>-3215.8149981591396</v>
      </c>
      <c r="AJ94" s="149">
        <f t="shared" si="86"/>
        <v>0.84</v>
      </c>
      <c r="AK94" s="150">
        <f t="shared" si="87"/>
        <v>-7.3624910536936E-05</v>
      </c>
      <c r="AL94" s="150">
        <f t="shared" si="88"/>
        <v>0.0006815617614276478</v>
      </c>
      <c r="AM94" s="150">
        <f t="shared" si="89"/>
        <v>-19.78099350677363</v>
      </c>
      <c r="AN94" s="150">
        <f t="shared" si="90"/>
        <v>-183.11694613879214</v>
      </c>
      <c r="AO94" s="150">
        <f t="shared" si="91"/>
        <v>265.7305124457299</v>
      </c>
      <c r="AQ94" s="149">
        <f t="shared" si="92"/>
        <v>0.84</v>
      </c>
      <c r="AR94" s="150">
        <f t="shared" si="93"/>
        <v>1.9474893913171833</v>
      </c>
      <c r="AS94" s="150">
        <f t="shared" si="94"/>
        <v>-1.8345054779270997</v>
      </c>
      <c r="AT94" s="150">
        <f t="shared" si="95"/>
        <v>11611.844642536647</v>
      </c>
      <c r="AU94" s="150">
        <f t="shared" si="96"/>
        <v>9687.233057257321</v>
      </c>
      <c r="AV94" s="150">
        <f t="shared" si="97"/>
        <v>-5613.665425722459</v>
      </c>
      <c r="AX94" s="149">
        <f t="shared" si="98"/>
        <v>0.84</v>
      </c>
      <c r="AY94" s="150">
        <f t="shared" si="99"/>
        <v>-9.822872507286894E-05</v>
      </c>
      <c r="AZ94" s="150">
        <f t="shared" si="100"/>
        <v>8.830136419837483E-05</v>
      </c>
      <c r="BA94" s="150">
        <f t="shared" si="101"/>
        <v>-43.62653957816627</v>
      </c>
      <c r="BB94" s="150">
        <f t="shared" si="102"/>
        <v>-39.217478972151355</v>
      </c>
      <c r="BC94" s="150">
        <f t="shared" si="103"/>
        <v>968.7975458061801</v>
      </c>
      <c r="BE94" s="149">
        <f t="shared" si="104"/>
        <v>0.84</v>
      </c>
      <c r="BF94" s="150">
        <f t="shared" si="105"/>
        <v>3.8949541788198303</v>
      </c>
      <c r="BG94" s="150">
        <f t="shared" si="106"/>
        <v>-3.669604216251429</v>
      </c>
      <c r="BH94" s="150">
        <f t="shared" si="107"/>
        <v>23199.843739001903</v>
      </c>
      <c r="BI94" s="150">
        <f t="shared" si="108"/>
        <v>19518.365581681286</v>
      </c>
      <c r="BJ94" s="150">
        <f t="shared" si="109"/>
        <v>-10524.263818084466</v>
      </c>
    </row>
    <row r="95" spans="1:62" ht="12.75">
      <c r="A95" s="149">
        <v>0.85</v>
      </c>
      <c r="B95" s="149">
        <f t="shared" si="61"/>
        <v>0.45399049973954686</v>
      </c>
      <c r="C95" s="149">
        <f t="shared" si="57"/>
        <v>-0.46652992511512537</v>
      </c>
      <c r="D95" s="150">
        <f t="shared" si="58"/>
        <v>2489.281463490105</v>
      </c>
      <c r="E95" s="150">
        <f t="shared" si="59"/>
        <v>2558.036556753406</v>
      </c>
      <c r="F95" s="150">
        <f t="shared" si="60"/>
        <v>-682.4506468781138</v>
      </c>
      <c r="H95" s="149">
        <f t="shared" si="62"/>
        <v>0.85</v>
      </c>
      <c r="I95" s="150">
        <f t="shared" si="63"/>
        <v>0.00987688340595138</v>
      </c>
      <c r="J95" s="150">
        <f t="shared" si="64"/>
        <v>-0.0024572668306931745</v>
      </c>
      <c r="K95" s="150">
        <f t="shared" si="65"/>
        <v>487.40465966212093</v>
      </c>
      <c r="L95" s="150">
        <f t="shared" si="66"/>
        <v>121.26125763430127</v>
      </c>
      <c r="M95" s="150">
        <f t="shared" si="67"/>
        <v>-1202.6227935281822</v>
      </c>
      <c r="O95" s="149">
        <f t="shared" si="68"/>
        <v>0.85</v>
      </c>
      <c r="P95" s="150">
        <f t="shared" si="69"/>
        <v>0.46386738314549825</v>
      </c>
      <c r="Q95" s="150">
        <f t="shared" si="70"/>
        <v>-0.46898719194581856</v>
      </c>
      <c r="R95" s="150">
        <f t="shared" si="71"/>
        <v>2976.686123152226</v>
      </c>
      <c r="S95" s="150">
        <f t="shared" si="72"/>
        <v>2679.297814387707</v>
      </c>
      <c r="T95" s="150">
        <f t="shared" si="73"/>
        <v>-1885.073440406296</v>
      </c>
      <c r="V95" s="149">
        <f t="shared" si="74"/>
        <v>0.85</v>
      </c>
      <c r="W95" s="150">
        <f t="shared" si="75"/>
        <v>0.0007071067811865478</v>
      </c>
      <c r="X95" s="150">
        <f t="shared" si="76"/>
        <v>0.001851201224232652</v>
      </c>
      <c r="Y95" s="150">
        <f t="shared" si="77"/>
        <v>96.9286694394289</v>
      </c>
      <c r="Z95" s="150">
        <f t="shared" si="78"/>
        <v>-253.75866319428593</v>
      </c>
      <c r="AA95" s="150">
        <f t="shared" si="79"/>
        <v>-664.3386267299467</v>
      </c>
      <c r="AC95" s="149">
        <f t="shared" si="80"/>
        <v>0.85</v>
      </c>
      <c r="AD95" s="150">
        <f t="shared" si="81"/>
        <v>0.9185649896662317</v>
      </c>
      <c r="AE95" s="150">
        <f t="shared" si="82"/>
        <v>-0.9336659158367113</v>
      </c>
      <c r="AF95" s="150">
        <f t="shared" si="83"/>
        <v>5562.89625608176</v>
      </c>
      <c r="AG95" s="150">
        <f t="shared" si="84"/>
        <v>4983.575707946827</v>
      </c>
      <c r="AH95" s="150">
        <f t="shared" si="85"/>
        <v>-3231.8627140143562</v>
      </c>
      <c r="AJ95" s="149">
        <f t="shared" si="86"/>
        <v>0.85</v>
      </c>
      <c r="AK95" s="150">
        <f t="shared" si="87"/>
        <v>-3.1286893008046496E-05</v>
      </c>
      <c r="AL95" s="150">
        <f t="shared" si="88"/>
        <v>0.0007240133681316614</v>
      </c>
      <c r="AM95" s="150">
        <f t="shared" si="89"/>
        <v>-8.405929771945972</v>
      </c>
      <c r="AN95" s="150">
        <f t="shared" si="90"/>
        <v>-194.52252816857165</v>
      </c>
      <c r="AO95" s="150">
        <f t="shared" si="91"/>
        <v>112.92213533749599</v>
      </c>
      <c r="AQ95" s="149">
        <f t="shared" si="92"/>
        <v>0.85</v>
      </c>
      <c r="AR95" s="150">
        <f t="shared" si="93"/>
        <v>1.8363915856582687</v>
      </c>
      <c r="AS95" s="150">
        <f t="shared" si="94"/>
        <v>-1.8684590195295236</v>
      </c>
      <c r="AT95" s="150">
        <f t="shared" si="95"/>
        <v>11020.457912952144</v>
      </c>
      <c r="AU95" s="150">
        <f t="shared" si="96"/>
        <v>10026.387550919366</v>
      </c>
      <c r="AV95" s="150">
        <f t="shared" si="97"/>
        <v>-5686.46466596127</v>
      </c>
      <c r="AX95" s="149">
        <f t="shared" si="98"/>
        <v>0.85</v>
      </c>
      <c r="AY95" s="150">
        <f t="shared" si="99"/>
        <v>-8.91006524188368E-05</v>
      </c>
      <c r="AZ95" s="150">
        <f t="shared" si="100"/>
        <v>0.00021393798281719786</v>
      </c>
      <c r="BA95" s="150">
        <f t="shared" si="101"/>
        <v>-39.572468606379815</v>
      </c>
      <c r="BB95" s="150">
        <f t="shared" si="102"/>
        <v>-95.0167465547758</v>
      </c>
      <c r="BC95" s="150">
        <f t="shared" si="103"/>
        <v>878.7703732188676</v>
      </c>
      <c r="BE95" s="149">
        <f t="shared" si="104"/>
        <v>0.85</v>
      </c>
      <c r="BF95" s="150">
        <f t="shared" si="105"/>
        <v>3.672725357557127</v>
      </c>
      <c r="BG95" s="150">
        <f t="shared" si="106"/>
        <v>-3.737428114444362</v>
      </c>
      <c r="BH95" s="150">
        <f t="shared" si="107"/>
        <v>22009.749287069855</v>
      </c>
      <c r="BI95" s="150">
        <f t="shared" si="108"/>
        <v>20152.28088345253</v>
      </c>
      <c r="BJ95" s="150">
        <f t="shared" si="109"/>
        <v>-10607.081094041168</v>
      </c>
    </row>
    <row r="96" spans="1:62" ht="12.75">
      <c r="A96" s="149">
        <v>0.86</v>
      </c>
      <c r="B96" s="149">
        <f t="shared" si="61"/>
        <v>0.4257792915650729</v>
      </c>
      <c r="C96" s="149">
        <f t="shared" si="57"/>
        <v>-0.4737663367994254</v>
      </c>
      <c r="D96" s="150">
        <f t="shared" si="58"/>
        <v>2334.5962055129735</v>
      </c>
      <c r="E96" s="150">
        <f t="shared" si="59"/>
        <v>2597.714623757551</v>
      </c>
      <c r="F96" s="150">
        <f t="shared" si="60"/>
        <v>-640.0428051304821</v>
      </c>
      <c r="H96" s="149">
        <f t="shared" si="62"/>
        <v>0.86</v>
      </c>
      <c r="I96" s="150">
        <f t="shared" si="63"/>
        <v>0.00968583161128631</v>
      </c>
      <c r="J96" s="150">
        <f t="shared" si="64"/>
        <v>-0.0039064116126959125</v>
      </c>
      <c r="K96" s="150">
        <f t="shared" si="65"/>
        <v>477.97663149480906</v>
      </c>
      <c r="L96" s="150">
        <f t="shared" si="66"/>
        <v>192.77368622565078</v>
      </c>
      <c r="M96" s="150">
        <f t="shared" si="67"/>
        <v>-1179.3600664547585</v>
      </c>
      <c r="O96" s="149">
        <f t="shared" si="68"/>
        <v>0.86</v>
      </c>
      <c r="P96" s="150">
        <f t="shared" si="69"/>
        <v>0.4354651231763592</v>
      </c>
      <c r="Q96" s="150">
        <f t="shared" si="70"/>
        <v>-0.4776727484121213</v>
      </c>
      <c r="R96" s="150">
        <f t="shared" si="71"/>
        <v>2812.5728370077827</v>
      </c>
      <c r="S96" s="150">
        <f t="shared" si="72"/>
        <v>2790.488309983202</v>
      </c>
      <c r="T96" s="150">
        <f t="shared" si="73"/>
        <v>-1819.4028715852405</v>
      </c>
      <c r="V96" s="149">
        <f t="shared" si="74"/>
        <v>0.86</v>
      </c>
      <c r="W96" s="150">
        <f t="shared" si="75"/>
        <v>0.0008090169943749462</v>
      </c>
      <c r="X96" s="150">
        <f t="shared" si="76"/>
        <v>0.0015388181920753857</v>
      </c>
      <c r="Y96" s="150">
        <f t="shared" si="77"/>
        <v>110.8983012255424</v>
      </c>
      <c r="Z96" s="150">
        <f t="shared" si="78"/>
        <v>-210.93787223588325</v>
      </c>
      <c r="AA96" s="150">
        <f t="shared" si="79"/>
        <v>-760.0849735062129</v>
      </c>
      <c r="AC96" s="149">
        <f t="shared" si="80"/>
        <v>0.86</v>
      </c>
      <c r="AD96" s="150">
        <f t="shared" si="81"/>
        <v>0.8620534317358071</v>
      </c>
      <c r="AE96" s="150">
        <f t="shared" si="82"/>
        <v>-0.9499002670194714</v>
      </c>
      <c r="AF96" s="150">
        <f t="shared" si="83"/>
        <v>5258.067343746298</v>
      </c>
      <c r="AG96" s="150">
        <f t="shared" si="84"/>
        <v>5177.26506150487</v>
      </c>
      <c r="AH96" s="150">
        <f t="shared" si="85"/>
        <v>-3219.5306502219355</v>
      </c>
      <c r="AJ96" s="149">
        <f t="shared" si="86"/>
        <v>0.86</v>
      </c>
      <c r="AK96" s="150">
        <f t="shared" si="87"/>
        <v>1.255810390586246E-05</v>
      </c>
      <c r="AL96" s="150">
        <f t="shared" si="88"/>
        <v>0.0007315918022271866</v>
      </c>
      <c r="AM96" s="150">
        <f t="shared" si="89"/>
        <v>3.374017978529579</v>
      </c>
      <c r="AN96" s="150">
        <f t="shared" si="90"/>
        <v>-196.55864549003024</v>
      </c>
      <c r="AO96" s="150">
        <f t="shared" si="91"/>
        <v>-45.325303106173806</v>
      </c>
      <c r="AQ96" s="149">
        <f t="shared" si="92"/>
        <v>0.86</v>
      </c>
      <c r="AR96" s="150">
        <f t="shared" si="93"/>
        <v>1.723310404581145</v>
      </c>
      <c r="AS96" s="150">
        <f t="shared" si="94"/>
        <v>-1.900607760428791</v>
      </c>
      <c r="AT96" s="150">
        <f t="shared" si="95"/>
        <v>10408.610404245583</v>
      </c>
      <c r="AU96" s="150">
        <f t="shared" si="96"/>
        <v>10368.909349755593</v>
      </c>
      <c r="AV96" s="150">
        <f t="shared" si="97"/>
        <v>-5724.301630043832</v>
      </c>
      <c r="AX96" s="149">
        <f t="shared" si="98"/>
        <v>0.86</v>
      </c>
      <c r="AY96" s="150">
        <f t="shared" si="99"/>
        <v>-7.289686274214139E-05</v>
      </c>
      <c r="AZ96" s="150">
        <f t="shared" si="100"/>
        <v>0.0003225852238532572</v>
      </c>
      <c r="BA96" s="150">
        <f t="shared" si="101"/>
        <v>-32.37584388054505</v>
      </c>
      <c r="BB96" s="150">
        <f t="shared" si="102"/>
        <v>-143.27048452808262</v>
      </c>
      <c r="BC96" s="150">
        <f t="shared" si="103"/>
        <v>718.9577353179212</v>
      </c>
      <c r="BE96" s="149">
        <f t="shared" si="104"/>
        <v>0.86</v>
      </c>
      <c r="BF96" s="150">
        <f t="shared" si="105"/>
        <v>3.446535354195642</v>
      </c>
      <c r="BG96" s="150">
        <f t="shared" si="106"/>
        <v>-3.801624527435956</v>
      </c>
      <c r="BH96" s="150">
        <f t="shared" si="107"/>
        <v>20781.470946632093</v>
      </c>
      <c r="BI96" s="150">
        <f t="shared" si="108"/>
        <v>20791.106860473134</v>
      </c>
      <c r="BJ96" s="150">
        <f t="shared" si="109"/>
        <v>-10684.32022166357</v>
      </c>
    </row>
    <row r="97" spans="1:62" ht="12.75">
      <c r="A97" s="149">
        <v>0.87</v>
      </c>
      <c r="B97" s="149">
        <f t="shared" si="61"/>
        <v>0.3971478906347806</v>
      </c>
      <c r="C97" s="149">
        <f t="shared" si="57"/>
        <v>-0.48053519830780755</v>
      </c>
      <c r="D97" s="150">
        <f t="shared" si="58"/>
        <v>2177.6069829402145</v>
      </c>
      <c r="E97" s="150">
        <f t="shared" si="59"/>
        <v>2634.829060053936</v>
      </c>
      <c r="F97" s="150">
        <f t="shared" si="60"/>
        <v>-597.0033184074905</v>
      </c>
      <c r="H97" s="149">
        <f t="shared" si="62"/>
        <v>0.87</v>
      </c>
      <c r="I97" s="150">
        <f t="shared" si="63"/>
        <v>0.009408807689542257</v>
      </c>
      <c r="J97" s="150">
        <f t="shared" si="64"/>
        <v>-0.005320882808674456</v>
      </c>
      <c r="K97" s="150">
        <f t="shared" si="65"/>
        <v>464.3060489085483</v>
      </c>
      <c r="L97" s="150">
        <f t="shared" si="66"/>
        <v>262.5750419308706</v>
      </c>
      <c r="M97" s="150">
        <f t="shared" si="67"/>
        <v>-1145.6292559400547</v>
      </c>
      <c r="O97" s="149">
        <f t="shared" si="68"/>
        <v>0.87</v>
      </c>
      <c r="P97" s="150">
        <f t="shared" si="69"/>
        <v>0.4065566983243229</v>
      </c>
      <c r="Q97" s="150">
        <f t="shared" si="70"/>
        <v>-0.485856081116482</v>
      </c>
      <c r="R97" s="150">
        <f t="shared" si="71"/>
        <v>2641.913031848763</v>
      </c>
      <c r="S97" s="150">
        <f t="shared" si="72"/>
        <v>2897.4041019848064</v>
      </c>
      <c r="T97" s="150">
        <f t="shared" si="73"/>
        <v>-1742.6325743475452</v>
      </c>
      <c r="V97" s="149">
        <f t="shared" si="74"/>
        <v>0.87</v>
      </c>
      <c r="W97" s="150">
        <f t="shared" si="75"/>
        <v>0.000891006524188368</v>
      </c>
      <c r="X97" s="150">
        <f t="shared" si="76"/>
        <v>0.0011885443489844318</v>
      </c>
      <c r="Y97" s="150">
        <f t="shared" si="77"/>
        <v>122.13724878512289</v>
      </c>
      <c r="Z97" s="150">
        <f t="shared" si="78"/>
        <v>-162.9230908003699</v>
      </c>
      <c r="AA97" s="150">
        <f t="shared" si="79"/>
        <v>-837.1155056573574</v>
      </c>
      <c r="AC97" s="149">
        <f t="shared" si="80"/>
        <v>0.87</v>
      </c>
      <c r="AD97" s="150">
        <f t="shared" si="81"/>
        <v>0.8045955954832918</v>
      </c>
      <c r="AE97" s="150">
        <f t="shared" si="82"/>
        <v>-0.9652027350753051</v>
      </c>
      <c r="AF97" s="150">
        <f t="shared" si="83"/>
        <v>4941.6572635741</v>
      </c>
      <c r="AG97" s="150">
        <f t="shared" si="84"/>
        <v>5369.310071238372</v>
      </c>
      <c r="AH97" s="150">
        <f t="shared" si="85"/>
        <v>-3176.751398412393</v>
      </c>
      <c r="AJ97" s="149">
        <f t="shared" si="86"/>
        <v>0.87</v>
      </c>
      <c r="AK97" s="150">
        <f t="shared" si="87"/>
        <v>5.5798221207845746E-05</v>
      </c>
      <c r="AL97" s="150">
        <f t="shared" si="88"/>
        <v>0.0007039320372493152</v>
      </c>
      <c r="AM97" s="150">
        <f t="shared" si="89"/>
        <v>14.991451172605382</v>
      </c>
      <c r="AN97" s="150">
        <f t="shared" si="90"/>
        <v>-189.12722550682128</v>
      </c>
      <c r="AO97" s="150">
        <f t="shared" si="91"/>
        <v>-201.38958142003477</v>
      </c>
      <c r="AQ97" s="149">
        <f t="shared" si="92"/>
        <v>0.87</v>
      </c>
      <c r="AR97" s="150">
        <f t="shared" si="93"/>
        <v>1.6083559826636034</v>
      </c>
      <c r="AS97" s="150">
        <f t="shared" si="94"/>
        <v>-1.9308900824623452</v>
      </c>
      <c r="AT97" s="150">
        <f t="shared" si="95"/>
        <v>9776.168729535682</v>
      </c>
      <c r="AU97" s="150">
        <f t="shared" si="96"/>
        <v>10712.416007770293</v>
      </c>
      <c r="AV97" s="150">
        <f t="shared" si="97"/>
        <v>-5717.776872587463</v>
      </c>
      <c r="AX97" s="149">
        <f t="shared" si="98"/>
        <v>0.87</v>
      </c>
      <c r="AY97" s="150">
        <f t="shared" si="99"/>
        <v>-5.0904141575037114E-05</v>
      </c>
      <c r="AZ97" s="150">
        <f t="shared" si="100"/>
        <v>0.0004056151243007366</v>
      </c>
      <c r="BA97" s="150">
        <f t="shared" si="101"/>
        <v>-22.608168287519792</v>
      </c>
      <c r="BB97" s="150">
        <f t="shared" si="102"/>
        <v>-180.14673671761304</v>
      </c>
      <c r="BC97" s="150">
        <f t="shared" si="103"/>
        <v>502.05077376991693</v>
      </c>
      <c r="BE97" s="149">
        <f t="shared" si="104"/>
        <v>0.87</v>
      </c>
      <c r="BF97" s="150">
        <f t="shared" si="105"/>
        <v>3.216605262964424</v>
      </c>
      <c r="BG97" s="150">
        <f t="shared" si="106"/>
        <v>-3.862078481837639</v>
      </c>
      <c r="BH97" s="150">
        <f t="shared" si="107"/>
        <v>19514.73783961124</v>
      </c>
      <c r="BI97" s="150">
        <f t="shared" si="108"/>
        <v>21433.812504329795</v>
      </c>
      <c r="BJ97" s="150">
        <f t="shared" si="109"/>
        <v>-10732.113389984974</v>
      </c>
    </row>
    <row r="98" spans="1:62" ht="12.75">
      <c r="A98" s="149">
        <v>0.88</v>
      </c>
      <c r="B98" s="149">
        <f t="shared" si="61"/>
        <v>0.36812455268467814</v>
      </c>
      <c r="C98" s="149">
        <f t="shared" si="57"/>
        <v>-0.4868298295911774</v>
      </c>
      <c r="D98" s="150">
        <f t="shared" si="58"/>
        <v>2018.4687251809728</v>
      </c>
      <c r="E98" s="150">
        <f t="shared" si="59"/>
        <v>2669.3432381748144</v>
      </c>
      <c r="F98" s="150">
        <f t="shared" si="60"/>
        <v>-553.3746614863153</v>
      </c>
      <c r="H98" s="149">
        <f t="shared" si="62"/>
        <v>0.88</v>
      </c>
      <c r="I98" s="150">
        <f t="shared" si="63"/>
        <v>0.0090482705246602</v>
      </c>
      <c r="J98" s="150">
        <f t="shared" si="64"/>
        <v>-0.00668812547215748</v>
      </c>
      <c r="K98" s="150">
        <f t="shared" si="65"/>
        <v>446.5142529621672</v>
      </c>
      <c r="L98" s="150">
        <f t="shared" si="66"/>
        <v>330.0457629752165</v>
      </c>
      <c r="M98" s="150">
        <f t="shared" si="67"/>
        <v>-1101.729759046133</v>
      </c>
      <c r="O98" s="149">
        <f t="shared" si="68"/>
        <v>0.88</v>
      </c>
      <c r="P98" s="150">
        <f t="shared" si="69"/>
        <v>0.3771728232093383</v>
      </c>
      <c r="Q98" s="150">
        <f t="shared" si="70"/>
        <v>-0.49351795506333485</v>
      </c>
      <c r="R98" s="150">
        <f t="shared" si="71"/>
        <v>2464.98297814314</v>
      </c>
      <c r="S98" s="150">
        <f t="shared" si="72"/>
        <v>2999.3890011500307</v>
      </c>
      <c r="T98" s="150">
        <f t="shared" si="73"/>
        <v>-1655.1044205324483</v>
      </c>
      <c r="V98" s="149">
        <f t="shared" si="74"/>
        <v>0.88</v>
      </c>
      <c r="W98" s="150">
        <f t="shared" si="75"/>
        <v>0.0009510565162951535</v>
      </c>
      <c r="X98" s="150">
        <f t="shared" si="76"/>
        <v>0.0008090045994689458</v>
      </c>
      <c r="Y98" s="150">
        <f t="shared" si="77"/>
        <v>130.36877192932442</v>
      </c>
      <c r="Z98" s="150">
        <f t="shared" si="78"/>
        <v>-110.89660215861444</v>
      </c>
      <c r="AA98" s="150">
        <f t="shared" si="79"/>
        <v>-893.5334758321354</v>
      </c>
      <c r="AC98" s="149">
        <f t="shared" si="80"/>
        <v>0.88</v>
      </c>
      <c r="AD98" s="150">
        <f t="shared" si="81"/>
        <v>0.7462484324103116</v>
      </c>
      <c r="AE98" s="150">
        <f t="shared" si="82"/>
        <v>-0.9795387800550432</v>
      </c>
      <c r="AF98" s="150">
        <f t="shared" si="83"/>
        <v>4613.8204752534375</v>
      </c>
      <c r="AG98" s="150">
        <f t="shared" si="84"/>
        <v>5557.83563716623</v>
      </c>
      <c r="AH98" s="150">
        <f t="shared" si="85"/>
        <v>-3102.012557850899</v>
      </c>
      <c r="AJ98" s="149">
        <f t="shared" si="86"/>
        <v>0.88</v>
      </c>
      <c r="AK98" s="150">
        <f t="shared" si="87"/>
        <v>9.635073482034305E-05</v>
      </c>
      <c r="AL98" s="150">
        <f t="shared" si="88"/>
        <v>0.0006423663466074081</v>
      </c>
      <c r="AM98" s="150">
        <f t="shared" si="89"/>
        <v>25.88679899173418</v>
      </c>
      <c r="AN98" s="150">
        <f t="shared" si="90"/>
        <v>-172.58621353212231</v>
      </c>
      <c r="AO98" s="150">
        <f t="shared" si="91"/>
        <v>-347.7536332691062</v>
      </c>
      <c r="AQ98" s="149">
        <f t="shared" si="92"/>
        <v>0.88</v>
      </c>
      <c r="AR98" s="150">
        <f t="shared" si="93"/>
        <v>1.4916421590391484</v>
      </c>
      <c r="AS98" s="150">
        <f t="shared" si="94"/>
        <v>-1.9592441983629483</v>
      </c>
      <c r="AT98" s="150">
        <f t="shared" si="95"/>
        <v>9123.158977569285</v>
      </c>
      <c r="AU98" s="150">
        <f t="shared" si="96"/>
        <v>11053.981662958953</v>
      </c>
      <c r="AV98" s="150">
        <f t="shared" si="97"/>
        <v>-5658.245273138768</v>
      </c>
      <c r="AX98" s="149">
        <f t="shared" si="98"/>
        <v>0.88</v>
      </c>
      <c r="AY98" s="150">
        <f t="shared" si="99"/>
        <v>-2.486898871648578E-05</v>
      </c>
      <c r="AZ98" s="150">
        <f t="shared" si="100"/>
        <v>0.0004564340615088726</v>
      </c>
      <c r="BA98" s="150">
        <f t="shared" si="101"/>
        <v>-11.045118621909134</v>
      </c>
      <c r="BB98" s="150">
        <f t="shared" si="102"/>
        <v>-202.7170630023777</v>
      </c>
      <c r="BC98" s="150">
        <f t="shared" si="103"/>
        <v>245.27464056303396</v>
      </c>
      <c r="BE98" s="149">
        <f t="shared" si="104"/>
        <v>0.88</v>
      </c>
      <c r="BF98" s="150">
        <f t="shared" si="105"/>
        <v>2.98316309835476</v>
      </c>
      <c r="BG98" s="150">
        <f t="shared" si="106"/>
        <v>-3.918674329010995</v>
      </c>
      <c r="BH98" s="150">
        <f t="shared" si="107"/>
        <v>18209.386037524924</v>
      </c>
      <c r="BI98" s="150">
        <f t="shared" si="108"/>
        <v>22077.83247644765</v>
      </c>
      <c r="BJ98" s="150">
        <f t="shared" si="109"/>
        <v>-10723.462272445397</v>
      </c>
    </row>
    <row r="99" spans="1:62" ht="12.75">
      <c r="A99" s="149">
        <v>0.89</v>
      </c>
      <c r="B99" s="149">
        <f t="shared" si="61"/>
        <v>0.3387379202452913</v>
      </c>
      <c r="C99" s="149">
        <f t="shared" si="57"/>
        <v>-0.49264401860841833</v>
      </c>
      <c r="D99" s="150">
        <f t="shared" si="58"/>
        <v>1857.3384824826576</v>
      </c>
      <c r="E99" s="150">
        <f t="shared" si="59"/>
        <v>2701.223096793329</v>
      </c>
      <c r="F99" s="150">
        <f t="shared" si="60"/>
        <v>-509.19989058398505</v>
      </c>
      <c r="H99" s="149">
        <f t="shared" si="62"/>
        <v>0.89</v>
      </c>
      <c r="I99" s="150">
        <f t="shared" si="63"/>
        <v>0.008607420270039436</v>
      </c>
      <c r="J99" s="150">
        <f t="shared" si="64"/>
        <v>-0.007996003860471574</v>
      </c>
      <c r="K99" s="150">
        <f t="shared" si="65"/>
        <v>424.75916489603486</v>
      </c>
      <c r="L99" s="150">
        <f t="shared" si="66"/>
        <v>394.58697446218866</v>
      </c>
      <c r="M99" s="150">
        <f t="shared" si="67"/>
        <v>-1048.0512308152365</v>
      </c>
      <c r="O99" s="149">
        <f t="shared" si="68"/>
        <v>0.89</v>
      </c>
      <c r="P99" s="150">
        <f t="shared" si="69"/>
        <v>0.3473453405153307</v>
      </c>
      <c r="Q99" s="150">
        <f t="shared" si="70"/>
        <v>-0.50064002246889</v>
      </c>
      <c r="R99" s="150">
        <f t="shared" si="71"/>
        <v>2282.0976473786923</v>
      </c>
      <c r="S99" s="150">
        <f t="shared" si="72"/>
        <v>3095.810071255518</v>
      </c>
      <c r="T99" s="150">
        <f t="shared" si="73"/>
        <v>-1557.2511213992216</v>
      </c>
      <c r="V99" s="149">
        <f t="shared" si="74"/>
        <v>0.89</v>
      </c>
      <c r="W99" s="150">
        <f t="shared" si="75"/>
        <v>0.0009876883405951378</v>
      </c>
      <c r="X99" s="150">
        <f t="shared" si="76"/>
        <v>0.000409544471782198</v>
      </c>
      <c r="Y99" s="150">
        <f t="shared" si="77"/>
        <v>135.390183239478</v>
      </c>
      <c r="Z99" s="150">
        <f t="shared" si="78"/>
        <v>-56.13947112699163</v>
      </c>
      <c r="AA99" s="150">
        <f t="shared" si="79"/>
        <v>-927.949686364338</v>
      </c>
      <c r="AC99" s="149">
        <f t="shared" si="80"/>
        <v>0.89</v>
      </c>
      <c r="AD99" s="150">
        <f t="shared" si="81"/>
        <v>0.6870709491012171</v>
      </c>
      <c r="AE99" s="150">
        <f t="shared" si="82"/>
        <v>-0.9928744966055261</v>
      </c>
      <c r="AF99" s="150">
        <f t="shared" si="83"/>
        <v>4274.826313100827</v>
      </c>
      <c r="AG99" s="150">
        <f t="shared" si="84"/>
        <v>5740.893696921856</v>
      </c>
      <c r="AH99" s="150">
        <f t="shared" si="85"/>
        <v>-2994.4006983475447</v>
      </c>
      <c r="AJ99" s="149">
        <f t="shared" si="86"/>
        <v>0.89</v>
      </c>
      <c r="AK99" s="150">
        <f t="shared" si="87"/>
        <v>0.00013226237306473046</v>
      </c>
      <c r="AL99" s="150">
        <f t="shared" si="88"/>
        <v>0.0005498601326697342</v>
      </c>
      <c r="AM99" s="150">
        <f t="shared" si="89"/>
        <v>35.53527092533952</v>
      </c>
      <c r="AN99" s="150">
        <f t="shared" si="90"/>
        <v>-147.73233182425477</v>
      </c>
      <c r="AO99" s="150">
        <f t="shared" si="91"/>
        <v>-477.3676180448068</v>
      </c>
      <c r="AQ99" s="149">
        <f t="shared" si="92"/>
        <v>0.89</v>
      </c>
      <c r="AR99" s="150">
        <f t="shared" si="93"/>
        <v>1.3732864722349036</v>
      </c>
      <c r="AS99" s="150">
        <f t="shared" si="94"/>
        <v>-1.9856086775501647</v>
      </c>
      <c r="AT99" s="150">
        <f t="shared" si="95"/>
        <v>8449.797713887516</v>
      </c>
      <c r="AU99" s="150">
        <f t="shared" si="96"/>
        <v>11390.194533146449</v>
      </c>
      <c r="AV99" s="150">
        <f t="shared" si="97"/>
        <v>-5538.219328375558</v>
      </c>
      <c r="AX99" s="149">
        <f t="shared" si="98"/>
        <v>0.89</v>
      </c>
      <c r="AY99" s="150">
        <f t="shared" si="99"/>
        <v>3.141075907812891E-06</v>
      </c>
      <c r="AZ99" s="150">
        <f t="shared" si="100"/>
        <v>0.0004710063700889678</v>
      </c>
      <c r="BA99" s="150">
        <f t="shared" si="101"/>
        <v>1.3950529471757638</v>
      </c>
      <c r="BB99" s="150">
        <f t="shared" si="102"/>
        <v>-209.18909444270398</v>
      </c>
      <c r="BC99" s="150">
        <f t="shared" si="103"/>
        <v>-30.979396591196846</v>
      </c>
      <c r="BE99" s="149">
        <f t="shared" si="104"/>
        <v>0.89</v>
      </c>
      <c r="BF99" s="150">
        <f t="shared" si="105"/>
        <v>2.7464438231726502</v>
      </c>
      <c r="BG99" s="150">
        <f t="shared" si="106"/>
        <v>-3.9712962088629102</v>
      </c>
      <c r="BH99" s="150">
        <f t="shared" si="107"/>
        <v>16865.45520979687</v>
      </c>
      <c r="BI99" s="150">
        <f t="shared" si="108"/>
        <v>22718.93230367445</v>
      </c>
      <c r="BJ99" s="150">
        <f t="shared" si="109"/>
        <v>-10630.050435297506</v>
      </c>
    </row>
    <row r="100" spans="1:62" ht="12.75">
      <c r="A100" s="149">
        <v>0.9</v>
      </c>
      <c r="B100" s="149">
        <f t="shared" si="61"/>
        <v>0.3090169943749475</v>
      </c>
      <c r="C100" s="149">
        <f t="shared" si="57"/>
        <v>-0.4979720274569259</v>
      </c>
      <c r="D100" s="150">
        <f t="shared" si="58"/>
        <v>1694.3752709413263</v>
      </c>
      <c r="E100" s="150">
        <f t="shared" si="59"/>
        <v>2730.4371743379256</v>
      </c>
      <c r="F100" s="150">
        <f t="shared" si="60"/>
        <v>-464.52260086609687</v>
      </c>
      <c r="H100" s="149">
        <f t="shared" si="62"/>
        <v>0.9</v>
      </c>
      <c r="I100" s="150">
        <f t="shared" si="63"/>
        <v>0.008090169943749477</v>
      </c>
      <c r="J100" s="150">
        <f t="shared" si="64"/>
        <v>-0.009232909152452281</v>
      </c>
      <c r="K100" s="150">
        <f t="shared" si="65"/>
        <v>399.2338844119534</v>
      </c>
      <c r="L100" s="150">
        <f t="shared" si="66"/>
        <v>455.62580402950624</v>
      </c>
      <c r="M100" s="150">
        <f t="shared" si="67"/>
        <v>-985.070125664054</v>
      </c>
      <c r="O100" s="149">
        <f t="shared" si="68"/>
        <v>0.9</v>
      </c>
      <c r="P100" s="150">
        <f t="shared" si="69"/>
        <v>0.317107164318697</v>
      </c>
      <c r="Q100" s="150">
        <f t="shared" si="70"/>
        <v>-0.5072049366093782</v>
      </c>
      <c r="R100" s="150">
        <f t="shared" si="71"/>
        <v>2093.6091553532797</v>
      </c>
      <c r="S100" s="150">
        <f t="shared" si="72"/>
        <v>3186.0629783674317</v>
      </c>
      <c r="T100" s="150">
        <f t="shared" si="73"/>
        <v>-1449.592726530151</v>
      </c>
      <c r="V100" s="149">
        <f t="shared" si="74"/>
        <v>0.9</v>
      </c>
      <c r="W100" s="150">
        <f t="shared" si="75"/>
        <v>0.001</v>
      </c>
      <c r="X100" s="150">
        <f t="shared" si="76"/>
        <v>1.4433440195616775E-18</v>
      </c>
      <c r="Y100" s="150">
        <f t="shared" si="77"/>
        <v>137.07783890401885</v>
      </c>
      <c r="Z100" s="150">
        <f t="shared" si="78"/>
        <v>-1.9785047899655464E-13</v>
      </c>
      <c r="AA100" s="150">
        <f t="shared" si="79"/>
        <v>-939.5166959298074</v>
      </c>
      <c r="AC100" s="149">
        <f t="shared" si="80"/>
        <v>0.9</v>
      </c>
      <c r="AD100" s="150">
        <f t="shared" si="81"/>
        <v>0.6271241586936446</v>
      </c>
      <c r="AE100" s="150">
        <f t="shared" si="82"/>
        <v>-1.0051769640663042</v>
      </c>
      <c r="AF100" s="150">
        <f t="shared" si="83"/>
        <v>3925.062265198625</v>
      </c>
      <c r="AG100" s="150">
        <f t="shared" si="84"/>
        <v>5916.500152705357</v>
      </c>
      <c r="AH100" s="150">
        <f t="shared" si="85"/>
        <v>-2853.632023326055</v>
      </c>
      <c r="AJ100" s="149">
        <f t="shared" si="86"/>
        <v>0.9</v>
      </c>
      <c r="AK100" s="150">
        <f t="shared" si="87"/>
        <v>0.00016180339887498919</v>
      </c>
      <c r="AL100" s="150">
        <f t="shared" si="88"/>
        <v>0.00043086909378110805</v>
      </c>
      <c r="AM100" s="150">
        <f t="shared" si="89"/>
        <v>43.472134080412616</v>
      </c>
      <c r="AN100" s="150">
        <f t="shared" si="90"/>
        <v>-115.76270428305274</v>
      </c>
      <c r="AO100" s="150">
        <f t="shared" si="91"/>
        <v>-583.9884868442933</v>
      </c>
      <c r="AQ100" s="149">
        <f t="shared" si="92"/>
        <v>0.9</v>
      </c>
      <c r="AR100" s="150">
        <f t="shared" si="93"/>
        <v>1.253410120786164</v>
      </c>
      <c r="AS100" s="150">
        <f t="shared" si="94"/>
        <v>-2.0099230590388273</v>
      </c>
      <c r="AT100" s="150">
        <f t="shared" si="95"/>
        <v>7756.518825573644</v>
      </c>
      <c r="AU100" s="150">
        <f t="shared" si="96"/>
        <v>11717.237601127661</v>
      </c>
      <c r="AV100" s="150">
        <f t="shared" si="97"/>
        <v>-5351.735837566595</v>
      </c>
      <c r="AX100" s="149">
        <f t="shared" si="98"/>
        <v>0.9</v>
      </c>
      <c r="AY100" s="150">
        <f t="shared" si="99"/>
        <v>3.090169943749482E-05</v>
      </c>
      <c r="AZ100" s="150">
        <f t="shared" si="100"/>
        <v>0.0004481748247112333</v>
      </c>
      <c r="BA100" s="150">
        <f t="shared" si="101"/>
        <v>13.724439694624774</v>
      </c>
      <c r="BB100" s="150">
        <f t="shared" si="102"/>
        <v>-199.0488700092348</v>
      </c>
      <c r="BC100" s="150">
        <f t="shared" si="103"/>
        <v>-304.77327842824684</v>
      </c>
      <c r="BE100" s="149">
        <f t="shared" si="104"/>
        <v>0.9</v>
      </c>
      <c r="BF100" s="150">
        <f t="shared" si="105"/>
        <v>2.5066893398728904</v>
      </c>
      <c r="BG100" s="150">
        <f t="shared" si="106"/>
        <v>-4.019828812346724</v>
      </c>
      <c r="BH100" s="150">
        <f t="shared" si="107"/>
        <v>15483.2899567615</v>
      </c>
      <c r="BI100" s="150">
        <f t="shared" si="108"/>
        <v>23351.18903652914</v>
      </c>
      <c r="BJ100" s="150">
        <f t="shared" si="109"/>
        <v>-10424.256466717145</v>
      </c>
    </row>
    <row r="101" spans="1:62" ht="12.75">
      <c r="A101" s="149">
        <v>0.91</v>
      </c>
      <c r="B101" s="149">
        <f t="shared" si="61"/>
        <v>0.2789911060392291</v>
      </c>
      <c r="C101" s="149">
        <f t="shared" si="57"/>
        <v>-0.502808598035225</v>
      </c>
      <c r="D101" s="150">
        <f t="shared" si="58"/>
        <v>1529.73991557198</v>
      </c>
      <c r="E101" s="150">
        <f t="shared" si="59"/>
        <v>2756.956640041126</v>
      </c>
      <c r="F101" s="150">
        <f t="shared" si="60"/>
        <v>-419.38688342364645</v>
      </c>
      <c r="H101" s="149">
        <f t="shared" si="62"/>
        <v>0.91</v>
      </c>
      <c r="I101" s="150">
        <f t="shared" si="63"/>
        <v>0.00750111069630459</v>
      </c>
      <c r="J101" s="150">
        <f t="shared" si="64"/>
        <v>-0.01038786248916275</v>
      </c>
      <c r="K101" s="150">
        <f t="shared" si="65"/>
        <v>370.16497570653115</v>
      </c>
      <c r="L101" s="150">
        <f t="shared" si="66"/>
        <v>512.6204667047587</v>
      </c>
      <c r="M101" s="150">
        <f t="shared" si="67"/>
        <v>-913.3454683405789</v>
      </c>
      <c r="O101" s="149">
        <f t="shared" si="68"/>
        <v>0.91</v>
      </c>
      <c r="P101" s="150">
        <f t="shared" si="69"/>
        <v>0.2864922167355337</v>
      </c>
      <c r="Q101" s="150">
        <f t="shared" si="70"/>
        <v>-0.5131964605243878</v>
      </c>
      <c r="R101" s="150">
        <f t="shared" si="71"/>
        <v>1899.904891278511</v>
      </c>
      <c r="S101" s="150">
        <f t="shared" si="72"/>
        <v>3269.5771067458845</v>
      </c>
      <c r="T101" s="150">
        <f t="shared" si="73"/>
        <v>-1332.7323517642253</v>
      </c>
      <c r="V101" s="149">
        <f t="shared" si="74"/>
        <v>0.91</v>
      </c>
      <c r="W101" s="150">
        <f t="shared" si="75"/>
        <v>0.0009876883405951376</v>
      </c>
      <c r="X101" s="150">
        <f t="shared" si="76"/>
        <v>-0.00040954447178219975</v>
      </c>
      <c r="Y101" s="150">
        <f t="shared" si="77"/>
        <v>135.39018323947798</v>
      </c>
      <c r="Z101" s="150">
        <f t="shared" si="78"/>
        <v>56.13947112699187</v>
      </c>
      <c r="AA101" s="150">
        <f t="shared" si="79"/>
        <v>-927.949686364338</v>
      </c>
      <c r="AC101" s="149">
        <f t="shared" si="80"/>
        <v>0.91</v>
      </c>
      <c r="AD101" s="150">
        <f t="shared" si="81"/>
        <v>0.566471011115358</v>
      </c>
      <c r="AE101" s="150">
        <f t="shared" si="82"/>
        <v>-1.0164146030313952</v>
      </c>
      <c r="AF101" s="150">
        <f t="shared" si="83"/>
        <v>3565.034990089969</v>
      </c>
      <c r="AG101" s="150">
        <f t="shared" si="84"/>
        <v>6082.673217914003</v>
      </c>
      <c r="AH101" s="150">
        <f t="shared" si="85"/>
        <v>-2680.0689215522098</v>
      </c>
      <c r="AJ101" s="149">
        <f t="shared" si="86"/>
        <v>0.91</v>
      </c>
      <c r="AK101" s="150">
        <f t="shared" si="87"/>
        <v>0.00018355092513679634</v>
      </c>
      <c r="AL101" s="150">
        <f t="shared" si="88"/>
        <v>0.0002911246089749445</v>
      </c>
      <c r="AM101" s="150">
        <f t="shared" si="89"/>
        <v>49.315097727307375</v>
      </c>
      <c r="AN101" s="150">
        <f t="shared" si="90"/>
        <v>-78.21719521012334</v>
      </c>
      <c r="AO101" s="150">
        <f t="shared" si="91"/>
        <v>-662.4806881363792</v>
      </c>
      <c r="AQ101" s="149">
        <f t="shared" si="92"/>
        <v>0.91</v>
      </c>
      <c r="AR101" s="150">
        <f t="shared" si="93"/>
        <v>1.1321378848152577</v>
      </c>
      <c r="AS101" s="150">
        <f t="shared" si="94"/>
        <v>-2.032128536982033</v>
      </c>
      <c r="AT101" s="150">
        <f t="shared" si="95"/>
        <v>7043.994894667767</v>
      </c>
      <c r="AU101" s="150">
        <f t="shared" si="96"/>
        <v>12030.98976949089</v>
      </c>
      <c r="AV101" s="150">
        <f t="shared" si="97"/>
        <v>-5094.668844876461</v>
      </c>
      <c r="AX101" s="149">
        <f t="shared" si="98"/>
        <v>0.91</v>
      </c>
      <c r="AY101" s="150">
        <f t="shared" si="99"/>
        <v>5.620833778521314E-05</v>
      </c>
      <c r="AZ101" s="150">
        <f t="shared" si="100"/>
        <v>0.0003897525384101684</v>
      </c>
      <c r="BA101" s="150">
        <f t="shared" si="101"/>
        <v>24.963932609228557</v>
      </c>
      <c r="BB101" s="150">
        <f t="shared" si="102"/>
        <v>-173.1016515792936</v>
      </c>
      <c r="BC101" s="150">
        <f t="shared" si="103"/>
        <v>-554.3643130842157</v>
      </c>
      <c r="BE101" s="149">
        <f t="shared" si="104"/>
        <v>0.91</v>
      </c>
      <c r="BF101" s="150">
        <f t="shared" si="105"/>
        <v>2.2641484270431635</v>
      </c>
      <c r="BG101" s="150">
        <f t="shared" si="106"/>
        <v>-4.0641584460346305</v>
      </c>
      <c r="BH101" s="150">
        <f t="shared" si="107"/>
        <v>14063.638624217456</v>
      </c>
      <c r="BI101" s="150">
        <f t="shared" si="108"/>
        <v>23967.09508261261</v>
      </c>
      <c r="BJ101" s="150">
        <f t="shared" si="109"/>
        <v>-10081.221314700759</v>
      </c>
    </row>
    <row r="102" spans="1:62" ht="12.75">
      <c r="A102" s="149">
        <v>0.92</v>
      </c>
      <c r="B102" s="149">
        <f t="shared" si="61"/>
        <v>0.24868988716485482</v>
      </c>
      <c r="C102" s="149">
        <f t="shared" si="57"/>
        <v>-0.507148957232081</v>
      </c>
      <c r="D102" s="150">
        <f t="shared" si="58"/>
        <v>1363.594891593704</v>
      </c>
      <c r="E102" s="150">
        <f t="shared" si="59"/>
        <v>2780.755322392014</v>
      </c>
      <c r="F102" s="150">
        <f t="shared" si="60"/>
        <v>-373.8372817604496</v>
      </c>
      <c r="H102" s="149">
        <f t="shared" si="62"/>
        <v>0.92</v>
      </c>
      <c r="I102" s="150">
        <f t="shared" si="63"/>
        <v>0.006845471059286884</v>
      </c>
      <c r="J102" s="150">
        <f t="shared" si="64"/>
        <v>-0.011450612423022713</v>
      </c>
      <c r="K102" s="150">
        <f t="shared" si="65"/>
        <v>337.81045647133834</v>
      </c>
      <c r="L102" s="150">
        <f t="shared" si="66"/>
        <v>565.0650738271672</v>
      </c>
      <c r="M102" s="150">
        <f t="shared" si="67"/>
        <v>-833.5138919808815</v>
      </c>
      <c r="O102" s="149">
        <f t="shared" si="68"/>
        <v>0.92</v>
      </c>
      <c r="P102" s="150">
        <f t="shared" si="69"/>
        <v>0.2555353582241417</v>
      </c>
      <c r="Q102" s="150">
        <f t="shared" si="70"/>
        <v>-0.5185995696551037</v>
      </c>
      <c r="R102" s="150">
        <f t="shared" si="71"/>
        <v>1701.4053480650423</v>
      </c>
      <c r="S102" s="150">
        <f t="shared" si="72"/>
        <v>3345.820396219181</v>
      </c>
      <c r="T102" s="150">
        <f t="shared" si="73"/>
        <v>-1207.351173741331</v>
      </c>
      <c r="V102" s="149">
        <f t="shared" si="74"/>
        <v>0.92</v>
      </c>
      <c r="W102" s="150">
        <f t="shared" si="75"/>
        <v>0.0009510565162951538</v>
      </c>
      <c r="X102" s="150">
        <f t="shared" si="76"/>
        <v>-0.000809004599468943</v>
      </c>
      <c r="Y102" s="150">
        <f t="shared" si="77"/>
        <v>130.36877192932445</v>
      </c>
      <c r="Z102" s="150">
        <f t="shared" si="78"/>
        <v>110.89660215861406</v>
      </c>
      <c r="AA102" s="150">
        <f t="shared" si="79"/>
        <v>-893.5334758321359</v>
      </c>
      <c r="AC102" s="149">
        <f t="shared" si="80"/>
        <v>0.92</v>
      </c>
      <c r="AD102" s="150">
        <f t="shared" si="81"/>
        <v>0.5051763019052916</v>
      </c>
      <c r="AE102" s="150">
        <f t="shared" si="82"/>
        <v>-1.0265575314866535</v>
      </c>
      <c r="AF102" s="150">
        <f t="shared" si="83"/>
        <v>3195.3690115880704</v>
      </c>
      <c r="AG102" s="150">
        <f t="shared" si="84"/>
        <v>6237.472320769809</v>
      </c>
      <c r="AH102" s="150">
        <f t="shared" si="85"/>
        <v>-2474.7219313339165</v>
      </c>
      <c r="AJ102" s="149">
        <f t="shared" si="86"/>
        <v>0.92</v>
      </c>
      <c r="AK102" s="150">
        <f t="shared" si="87"/>
        <v>0.0001964574501457377</v>
      </c>
      <c r="AL102" s="150">
        <f t="shared" si="88"/>
        <v>0.00013735767764192018</v>
      </c>
      <c r="AM102" s="150">
        <f t="shared" si="89"/>
        <v>52.782726897040625</v>
      </c>
      <c r="AN102" s="150">
        <f t="shared" si="90"/>
        <v>-36.904239471737405</v>
      </c>
      <c r="AO102" s="150">
        <f t="shared" si="91"/>
        <v>-709.063529181721</v>
      </c>
      <c r="AQ102" s="149">
        <f t="shared" si="92"/>
        <v>0.92</v>
      </c>
      <c r="AR102" s="150">
        <f t="shared" si="93"/>
        <v>1.009598004744434</v>
      </c>
      <c r="AS102" s="150">
        <f t="shared" si="94"/>
        <v>-2.052168700696196</v>
      </c>
      <c r="AT102" s="150">
        <f t="shared" si="95"/>
        <v>6313.151978143857</v>
      </c>
      <c r="AU102" s="150">
        <f t="shared" si="96"/>
        <v>12327.143799909265</v>
      </c>
      <c r="AV102" s="150">
        <f t="shared" si="97"/>
        <v>-4764.973916017418</v>
      </c>
      <c r="AX102" s="149">
        <f t="shared" si="98"/>
        <v>0.92</v>
      </c>
      <c r="AY102" s="150">
        <f t="shared" si="99"/>
        <v>7.7051324277579E-05</v>
      </c>
      <c r="AZ102" s="150">
        <f t="shared" si="100"/>
        <v>0.0003003789785124565</v>
      </c>
      <c r="BA102" s="150">
        <f t="shared" si="101"/>
        <v>34.220974013989064</v>
      </c>
      <c r="BB102" s="150">
        <f t="shared" si="102"/>
        <v>-133.40797597445697</v>
      </c>
      <c r="BC102" s="150">
        <f t="shared" si="103"/>
        <v>-759.9318204105698</v>
      </c>
      <c r="BE102" s="149">
        <f t="shared" si="104"/>
        <v>0.92</v>
      </c>
      <c r="BF102" s="150">
        <f t="shared" si="105"/>
        <v>2.0190766033629997</v>
      </c>
      <c r="BG102" s="150">
        <f t="shared" si="106"/>
        <v>-4.104174380091521</v>
      </c>
      <c r="BH102" s="150">
        <f t="shared" si="107"/>
        <v>12607.742203404663</v>
      </c>
      <c r="BI102" s="150">
        <f t="shared" si="108"/>
        <v>24557.78386331581</v>
      </c>
      <c r="BJ102" s="150">
        <f t="shared" si="109"/>
        <v>-9580.816123263685</v>
      </c>
    </row>
    <row r="103" spans="1:62" ht="12.75">
      <c r="A103" s="149">
        <v>0.93</v>
      </c>
      <c r="B103" s="149">
        <f t="shared" si="61"/>
        <v>0.21814324139654231</v>
      </c>
      <c r="C103" s="149">
        <f t="shared" si="57"/>
        <v>-0.5109888216369847</v>
      </c>
      <c r="D103" s="150">
        <f t="shared" si="58"/>
        <v>1196.104164086229</v>
      </c>
      <c r="E103" s="150">
        <f t="shared" si="59"/>
        <v>2801.80973496436</v>
      </c>
      <c r="F103" s="150">
        <f t="shared" si="60"/>
        <v>-327.9187478340765</v>
      </c>
      <c r="H103" s="149">
        <f t="shared" si="62"/>
        <v>0.93</v>
      </c>
      <c r="I103" s="150">
        <f t="shared" si="63"/>
        <v>0.006129070536529752</v>
      </c>
      <c r="J103" s="150">
        <f t="shared" si="64"/>
        <v>-0.01241172591038312</v>
      </c>
      <c r="K103" s="150">
        <f t="shared" si="65"/>
        <v>302.4575077096058</v>
      </c>
      <c r="L103" s="150">
        <f t="shared" si="66"/>
        <v>612.4941233511604</v>
      </c>
      <c r="M103" s="150">
        <f t="shared" si="67"/>
        <v>-746.283987308311</v>
      </c>
      <c r="O103" s="149">
        <f t="shared" si="68"/>
        <v>0.93</v>
      </c>
      <c r="P103" s="150">
        <f t="shared" si="69"/>
        <v>0.22427231193307207</v>
      </c>
      <c r="Q103" s="150">
        <f t="shared" si="70"/>
        <v>-0.5234005475473678</v>
      </c>
      <c r="R103" s="150">
        <f t="shared" si="71"/>
        <v>1498.5616717958349</v>
      </c>
      <c r="S103" s="150">
        <f t="shared" si="72"/>
        <v>3414.3038583155203</v>
      </c>
      <c r="T103" s="150">
        <f t="shared" si="73"/>
        <v>-1074.2027351423876</v>
      </c>
      <c r="V103" s="149">
        <f t="shared" si="74"/>
        <v>0.93</v>
      </c>
      <c r="W103" s="150">
        <f t="shared" si="75"/>
        <v>0.0008910065241883677</v>
      </c>
      <c r="X103" s="150">
        <f t="shared" si="76"/>
        <v>-0.0011885443489844335</v>
      </c>
      <c r="Y103" s="150">
        <f t="shared" si="77"/>
        <v>122.13724878512284</v>
      </c>
      <c r="Z103" s="150">
        <f t="shared" si="78"/>
        <v>162.9230908003701</v>
      </c>
      <c r="AA103" s="150">
        <f t="shared" si="79"/>
        <v>-837.1155056573572</v>
      </c>
      <c r="AC103" s="149">
        <f t="shared" si="80"/>
        <v>0.93</v>
      </c>
      <c r="AD103" s="150">
        <f t="shared" si="81"/>
        <v>0.44330655985380274</v>
      </c>
      <c r="AE103" s="150">
        <f t="shared" si="82"/>
        <v>-1.035577913533337</v>
      </c>
      <c r="AF103" s="150">
        <f t="shared" si="83"/>
        <v>2816.803084667187</v>
      </c>
      <c r="AG103" s="150">
        <f t="shared" si="84"/>
        <v>6379.036684080251</v>
      </c>
      <c r="AH103" s="150">
        <f t="shared" si="85"/>
        <v>-2239.236988633821</v>
      </c>
      <c r="AJ103" s="149">
        <f t="shared" si="86"/>
        <v>0.93</v>
      </c>
      <c r="AK103" s="150">
        <f t="shared" si="87"/>
        <v>0.00019990131207314632</v>
      </c>
      <c r="AL103" s="150">
        <f t="shared" si="88"/>
        <v>-2.3025288991491467E-05</v>
      </c>
      <c r="AM103" s="150">
        <f t="shared" si="89"/>
        <v>53.70799811200692</v>
      </c>
      <c r="AN103" s="150">
        <f t="shared" si="90"/>
        <v>6.186263435984526</v>
      </c>
      <c r="AO103" s="150">
        <f t="shared" si="91"/>
        <v>-721.4932786793931</v>
      </c>
      <c r="AQ103" s="149">
        <f t="shared" si="92"/>
        <v>0.93</v>
      </c>
      <c r="AR103" s="150">
        <f t="shared" si="93"/>
        <v>0.8859220144954902</v>
      </c>
      <c r="AS103" s="150">
        <f t="shared" si="94"/>
        <v>-2.069990308006681</v>
      </c>
      <c r="AT103" s="150">
        <f t="shared" si="95"/>
        <v>5565.176918661257</v>
      </c>
      <c r="AU103" s="150">
        <f t="shared" si="96"/>
        <v>12601.336540796116</v>
      </c>
      <c r="AV103" s="150">
        <f t="shared" si="97"/>
        <v>-4362.851750289678</v>
      </c>
      <c r="AX103" s="149">
        <f t="shared" si="98"/>
        <v>0.93</v>
      </c>
      <c r="AY103" s="150">
        <f t="shared" si="99"/>
        <v>9.177546256839817E-05</v>
      </c>
      <c r="AZ103" s="150">
        <f t="shared" si="100"/>
        <v>0.0001871515343410359</v>
      </c>
      <c r="BA103" s="150">
        <f t="shared" si="101"/>
        <v>40.760437917468344</v>
      </c>
      <c r="BB103" s="150">
        <f t="shared" si="102"/>
        <v>-83.12002231513111</v>
      </c>
      <c r="BC103" s="150">
        <f t="shared" si="103"/>
        <v>-905.1511442862941</v>
      </c>
      <c r="BE103" s="149">
        <f t="shared" si="104"/>
        <v>0.93</v>
      </c>
      <c r="BF103" s="150">
        <f t="shared" si="105"/>
        <v>1.7717359031414757</v>
      </c>
      <c r="BG103" s="150">
        <f t="shared" si="106"/>
        <v>-4.139770439190029</v>
      </c>
      <c r="BH103" s="150">
        <f t="shared" si="107"/>
        <v>11117.406277127977</v>
      </c>
      <c r="BI103" s="150">
        <f t="shared" si="108"/>
        <v>25113.366795841117</v>
      </c>
      <c r="BJ103" s="150">
        <f t="shared" si="109"/>
        <v>-8909.361366186258</v>
      </c>
    </row>
    <row r="104" spans="1:62" ht="12.75">
      <c r="A104" s="149">
        <v>0.94</v>
      </c>
      <c r="B104" s="149">
        <f t="shared" si="61"/>
        <v>0.18738131458572502</v>
      </c>
      <c r="C104" s="149">
        <f t="shared" si="57"/>
        <v>-0.5143244017673605</v>
      </c>
      <c r="D104" s="150">
        <f t="shared" si="58"/>
        <v>1027.4330261762118</v>
      </c>
      <c r="E104" s="150">
        <f t="shared" si="59"/>
        <v>2820.099099594885</v>
      </c>
      <c r="F104" s="150">
        <f t="shared" si="60"/>
        <v>-281.6765976937027</v>
      </c>
      <c r="H104" s="149">
        <f t="shared" si="62"/>
        <v>0.94</v>
      </c>
      <c r="I104" s="150">
        <f t="shared" si="63"/>
        <v>0.005358267949789972</v>
      </c>
      <c r="J104" s="150">
        <f t="shared" si="64"/>
        <v>-0.0132626720398892</v>
      </c>
      <c r="K104" s="150">
        <f t="shared" si="65"/>
        <v>264.4199246973158</v>
      </c>
      <c r="L104" s="150">
        <f t="shared" si="66"/>
        <v>654.486631675476</v>
      </c>
      <c r="M104" s="150">
        <f t="shared" si="67"/>
        <v>-652.4300131320862</v>
      </c>
      <c r="O104" s="149">
        <f t="shared" si="68"/>
        <v>0.94</v>
      </c>
      <c r="P104" s="150">
        <f t="shared" si="69"/>
        <v>0.19273958253551499</v>
      </c>
      <c r="Q104" s="150">
        <f t="shared" si="70"/>
        <v>-0.5275870738072497</v>
      </c>
      <c r="R104" s="150">
        <f t="shared" si="71"/>
        <v>1291.8529508735276</v>
      </c>
      <c r="S104" s="150">
        <f t="shared" si="72"/>
        <v>3474.585731270361</v>
      </c>
      <c r="T104" s="150">
        <f t="shared" si="73"/>
        <v>-934.106610825789</v>
      </c>
      <c r="V104" s="149">
        <f t="shared" si="74"/>
        <v>0.94</v>
      </c>
      <c r="W104" s="150">
        <f t="shared" si="75"/>
        <v>0.0008090169943749488</v>
      </c>
      <c r="X104" s="150">
        <f t="shared" si="76"/>
        <v>-0.0015388181920753757</v>
      </c>
      <c r="Y104" s="150">
        <f t="shared" si="77"/>
        <v>110.89830122554275</v>
      </c>
      <c r="Z104" s="150">
        <f t="shared" si="78"/>
        <v>210.93787223588188</v>
      </c>
      <c r="AA104" s="150">
        <f t="shared" si="79"/>
        <v>-760.0849735062154</v>
      </c>
      <c r="AC104" s="149">
        <f t="shared" si="80"/>
        <v>0.94</v>
      </c>
      <c r="AD104" s="150">
        <f t="shared" si="81"/>
        <v>0.38092991411561494</v>
      </c>
      <c r="AE104" s="150">
        <f t="shared" si="82"/>
        <v>-1.0434502937666856</v>
      </c>
      <c r="AF104" s="150">
        <f t="shared" si="83"/>
        <v>2430.184278275282</v>
      </c>
      <c r="AG104" s="150">
        <f t="shared" si="84"/>
        <v>6505.622703101128</v>
      </c>
      <c r="AH104" s="150">
        <f t="shared" si="85"/>
        <v>-1975.868182025707</v>
      </c>
      <c r="AJ104" s="149">
        <f t="shared" si="86"/>
        <v>0.94</v>
      </c>
      <c r="AK104" s="150">
        <f t="shared" si="87"/>
        <v>0.00019371663222572642</v>
      </c>
      <c r="AL104" s="150">
        <f t="shared" si="88"/>
        <v>-0.00018229920859247304</v>
      </c>
      <c r="AM104" s="150">
        <f t="shared" si="89"/>
        <v>52.046344318323705</v>
      </c>
      <c r="AN104" s="150">
        <f t="shared" si="90"/>
        <v>48.97879583362754</v>
      </c>
      <c r="AO104" s="150">
        <f t="shared" si="91"/>
        <v>-699.1712393970067</v>
      </c>
      <c r="AQ104" s="149">
        <f t="shared" si="92"/>
        <v>0.94</v>
      </c>
      <c r="AR104" s="150">
        <f t="shared" si="93"/>
        <v>0.7612445278690806</v>
      </c>
      <c r="AS104" s="150">
        <f t="shared" si="94"/>
        <v>-2.085544068549888</v>
      </c>
      <c r="AT104" s="150">
        <f t="shared" si="95"/>
        <v>4801.516599643344</v>
      </c>
      <c r="AU104" s="150">
        <f t="shared" si="96"/>
        <v>12849.286329800001</v>
      </c>
      <c r="AV104" s="150">
        <f t="shared" si="97"/>
        <v>-3890.822629942205</v>
      </c>
      <c r="AX104" s="149">
        <f t="shared" si="98"/>
        <v>0.94</v>
      </c>
      <c r="AY104" s="150">
        <f t="shared" si="99"/>
        <v>9.921147013144777E-05</v>
      </c>
      <c r="AZ104" s="150">
        <f t="shared" si="100"/>
        <v>5.9061894872441775E-05</v>
      </c>
      <c r="BA104" s="150">
        <f t="shared" si="101"/>
        <v>44.063008301154696</v>
      </c>
      <c r="BB104" s="150">
        <f t="shared" si="102"/>
        <v>-26.231289190637774</v>
      </c>
      <c r="BC104" s="150">
        <f t="shared" si="103"/>
        <v>-978.490036472205</v>
      </c>
      <c r="BE104" s="149">
        <f t="shared" si="104"/>
        <v>0.94</v>
      </c>
      <c r="BF104" s="150">
        <f t="shared" si="105"/>
        <v>1.522394550576067</v>
      </c>
      <c r="BG104" s="150">
        <f t="shared" si="106"/>
        <v>-4.170846775996311</v>
      </c>
      <c r="BH104" s="150">
        <f t="shared" si="107"/>
        <v>9595.04986326952</v>
      </c>
      <c r="BI104" s="150">
        <f t="shared" si="108"/>
        <v>25623.362574575738</v>
      </c>
      <c r="BJ104" s="150">
        <f t="shared" si="109"/>
        <v>-8060.964056959609</v>
      </c>
    </row>
    <row r="105" spans="1:62" ht="12.75">
      <c r="A105" s="149">
        <v>0.95</v>
      </c>
      <c r="B105" s="149">
        <f t="shared" si="61"/>
        <v>0.15643446504023098</v>
      </c>
      <c r="C105" s="149">
        <f t="shared" si="57"/>
        <v>-0.5171524058083297</v>
      </c>
      <c r="D105" s="150">
        <f t="shared" si="58"/>
        <v>857.7479359128462</v>
      </c>
      <c r="E105" s="150">
        <f t="shared" si="59"/>
        <v>2835.6053668888</v>
      </c>
      <c r="F105" s="150">
        <f t="shared" si="60"/>
        <v>-235.1564667586316</v>
      </c>
      <c r="H105" s="149">
        <f t="shared" si="62"/>
        <v>0.95</v>
      </c>
      <c r="I105" s="150">
        <f t="shared" si="63"/>
        <v>0.004539904997395463</v>
      </c>
      <c r="J105" s="150">
        <f t="shared" si="64"/>
        <v>-0.013995897753453768</v>
      </c>
      <c r="K105" s="150">
        <f t="shared" si="65"/>
        <v>224.03533171410916</v>
      </c>
      <c r="L105" s="150">
        <f t="shared" si="66"/>
        <v>690.6698703234199</v>
      </c>
      <c r="M105" s="150">
        <f t="shared" si="67"/>
        <v>-552.7850239712716</v>
      </c>
      <c r="O105" s="149">
        <f t="shared" si="68"/>
        <v>0.95</v>
      </c>
      <c r="P105" s="150">
        <f t="shared" si="69"/>
        <v>0.16097437003762644</v>
      </c>
      <c r="Q105" s="150">
        <f t="shared" si="70"/>
        <v>-0.5311483035617834</v>
      </c>
      <c r="R105" s="150">
        <f t="shared" si="71"/>
        <v>1081.7832676269554</v>
      </c>
      <c r="S105" s="150">
        <f t="shared" si="72"/>
        <v>3526.2752372122195</v>
      </c>
      <c r="T105" s="150">
        <f t="shared" si="73"/>
        <v>-787.9414907299032</v>
      </c>
      <c r="V105" s="149">
        <f t="shared" si="74"/>
        <v>0.95</v>
      </c>
      <c r="W105" s="150">
        <f t="shared" si="75"/>
        <v>0.0007071067811865486</v>
      </c>
      <c r="X105" s="150">
        <f t="shared" si="76"/>
        <v>-0.0018512012242326498</v>
      </c>
      <c r="Y105" s="150">
        <f t="shared" si="77"/>
        <v>96.92866943942902</v>
      </c>
      <c r="Z105" s="150">
        <f t="shared" si="78"/>
        <v>253.75866319428565</v>
      </c>
      <c r="AA105" s="150">
        <f t="shared" si="79"/>
        <v>-664.3386267299474</v>
      </c>
      <c r="AC105" s="149">
        <f t="shared" si="80"/>
        <v>0.95</v>
      </c>
      <c r="AD105" s="150">
        <f t="shared" si="81"/>
        <v>0.318115941859044</v>
      </c>
      <c r="AE105" s="150">
        <f t="shared" si="82"/>
        <v>-1.0501519105943458</v>
      </c>
      <c r="AF105" s="150">
        <f t="shared" si="83"/>
        <v>2036.4598729792306</v>
      </c>
      <c r="AG105" s="150">
        <f t="shared" si="84"/>
        <v>6615.639267295305</v>
      </c>
      <c r="AH105" s="150">
        <f t="shared" si="85"/>
        <v>-1687.436584218482</v>
      </c>
      <c r="AJ105" s="149">
        <f t="shared" si="86"/>
        <v>0.95</v>
      </c>
      <c r="AK105" s="150">
        <f t="shared" si="87"/>
        <v>0.00017820130483767356</v>
      </c>
      <c r="AL105" s="150">
        <f t="shared" si="88"/>
        <v>-0.0003327924177156412</v>
      </c>
      <c r="AM105" s="150">
        <f t="shared" si="89"/>
        <v>47.87780152376817</v>
      </c>
      <c r="AN105" s="150">
        <f t="shared" si="90"/>
        <v>89.41219223124307</v>
      </c>
      <c r="AO105" s="150">
        <f t="shared" si="91"/>
        <v>-643.1725853066607</v>
      </c>
      <c r="AQ105" s="149">
        <f t="shared" si="92"/>
        <v>0.95</v>
      </c>
      <c r="AR105" s="150">
        <f t="shared" si="93"/>
        <v>0.6357029782417392</v>
      </c>
      <c r="AS105" s="150">
        <f t="shared" si="94"/>
        <v>-2.0987854123821745</v>
      </c>
      <c r="AT105" s="150">
        <f t="shared" si="95"/>
        <v>4023.8688780428</v>
      </c>
      <c r="AU105" s="150">
        <f t="shared" si="96"/>
        <v>13066.932063627568</v>
      </c>
      <c r="AV105" s="150">
        <f t="shared" si="97"/>
        <v>-3353.7071270136776</v>
      </c>
      <c r="AX105" s="149">
        <f t="shared" si="98"/>
        <v>0.95</v>
      </c>
      <c r="AY105" s="150">
        <f t="shared" si="99"/>
        <v>9.876883405951381E-05</v>
      </c>
      <c r="AZ105" s="150">
        <f t="shared" si="100"/>
        <v>-7.371800492079489E-05</v>
      </c>
      <c r="BA105" s="150">
        <f t="shared" si="101"/>
        <v>43.866419369590886</v>
      </c>
      <c r="BB105" s="150">
        <f t="shared" si="102"/>
        <v>32.740539561261194</v>
      </c>
      <c r="BC105" s="150">
        <f t="shared" si="103"/>
        <v>-974.1244627578278</v>
      </c>
      <c r="BE105" s="149">
        <f t="shared" si="104"/>
        <v>0.95</v>
      </c>
      <c r="BF105" s="150">
        <f t="shared" si="105"/>
        <v>1.2713265240127</v>
      </c>
      <c r="BG105" s="150">
        <f t="shared" si="106"/>
        <v>-4.197311750351554</v>
      </c>
      <c r="BH105" s="150">
        <f t="shared" si="107"/>
        <v>8043.726373931424</v>
      </c>
      <c r="BI105" s="150">
        <f t="shared" si="108"/>
        <v>26077.192474585154</v>
      </c>
      <c r="BJ105" s="150">
        <f t="shared" si="109"/>
        <v>-7038.366131478522</v>
      </c>
    </row>
    <row r="106" spans="1:62" ht="12.75">
      <c r="A106" s="149">
        <v>0.96</v>
      </c>
      <c r="B106" s="149">
        <f t="shared" si="61"/>
        <v>0.12533323356430454</v>
      </c>
      <c r="C106" s="149">
        <f t="shared" si="57"/>
        <v>-0.5194700428613325</v>
      </c>
      <c r="D106" s="150">
        <f t="shared" si="58"/>
        <v>687.2163519939004</v>
      </c>
      <c r="E106" s="150">
        <f t="shared" si="59"/>
        <v>2848.31323403238</v>
      </c>
      <c r="F106" s="150">
        <f t="shared" si="60"/>
        <v>-188.40426478165477</v>
      </c>
      <c r="H106" s="149">
        <f t="shared" si="62"/>
        <v>0.96</v>
      </c>
      <c r="I106" s="150">
        <f t="shared" si="63"/>
        <v>0.003681245526846796</v>
      </c>
      <c r="J106" s="150">
        <f t="shared" si="64"/>
        <v>-0.014604894887735314</v>
      </c>
      <c r="K106" s="150">
        <f t="shared" si="65"/>
        <v>181.66218526628825</v>
      </c>
      <c r="L106" s="150">
        <f t="shared" si="66"/>
        <v>720.7226743071997</v>
      </c>
      <c r="M106" s="150">
        <f t="shared" si="67"/>
        <v>-448.23347580391726</v>
      </c>
      <c r="O106" s="149">
        <f t="shared" si="68"/>
        <v>0.96</v>
      </c>
      <c r="P106" s="150">
        <f t="shared" si="69"/>
        <v>0.12901447909115132</v>
      </c>
      <c r="Q106" s="150">
        <f t="shared" si="70"/>
        <v>-0.5340749377490678</v>
      </c>
      <c r="R106" s="150">
        <f t="shared" si="71"/>
        <v>868.8785372601886</v>
      </c>
      <c r="S106" s="150">
        <f t="shared" si="72"/>
        <v>3569.0359083395797</v>
      </c>
      <c r="T106" s="150">
        <f t="shared" si="73"/>
        <v>-636.637740585572</v>
      </c>
      <c r="V106" s="149">
        <f t="shared" si="74"/>
        <v>0.96</v>
      </c>
      <c r="W106" s="150">
        <f t="shared" si="75"/>
        <v>0.0005877852522924735</v>
      </c>
      <c r="X106" s="150">
        <f t="shared" si="76"/>
        <v>-0.002118001538464691</v>
      </c>
      <c r="Y106" s="150">
        <f t="shared" si="77"/>
        <v>80.57233212390578</v>
      </c>
      <c r="Z106" s="150">
        <f t="shared" si="78"/>
        <v>290.33107368812693</v>
      </c>
      <c r="AA106" s="150">
        <f t="shared" si="79"/>
        <v>-552.234058150093</v>
      </c>
      <c r="AC106" s="149">
        <f t="shared" si="80"/>
        <v>0.96</v>
      </c>
      <c r="AD106" s="150">
        <f t="shared" si="81"/>
        <v>0.25493549790774833</v>
      </c>
      <c r="AE106" s="150">
        <f t="shared" si="82"/>
        <v>-1.055662982148865</v>
      </c>
      <c r="AF106" s="150">
        <f t="shared" si="83"/>
        <v>1636.667221377995</v>
      </c>
      <c r="AG106" s="150">
        <f t="shared" si="84"/>
        <v>6707.680216060086</v>
      </c>
      <c r="AH106" s="150">
        <f t="shared" si="85"/>
        <v>-1377.27606351732</v>
      </c>
      <c r="AJ106" s="149">
        <f t="shared" si="86"/>
        <v>0.96</v>
      </c>
      <c r="AK106" s="150">
        <f t="shared" si="87"/>
        <v>0.00015410264855515824</v>
      </c>
      <c r="AL106" s="150">
        <f t="shared" si="88"/>
        <v>-0.00046725618879715346</v>
      </c>
      <c r="AM106" s="150">
        <f t="shared" si="89"/>
        <v>41.40315374532017</v>
      </c>
      <c r="AN106" s="150">
        <f t="shared" si="90"/>
        <v>125.53891840669037</v>
      </c>
      <c r="AO106" s="150">
        <f t="shared" si="91"/>
        <v>-556.1945742434937</v>
      </c>
      <c r="AQ106" s="149">
        <f t="shared" si="92"/>
        <v>0.96</v>
      </c>
      <c r="AR106" s="150">
        <f t="shared" si="93"/>
        <v>0.5094373132117593</v>
      </c>
      <c r="AS106" s="150">
        <f t="shared" si="94"/>
        <v>-2.1096752189480625</v>
      </c>
      <c r="AT106" s="150">
        <f t="shared" si="95"/>
        <v>3234.165264377404</v>
      </c>
      <c r="AU106" s="150">
        <f t="shared" si="96"/>
        <v>13250.568276838736</v>
      </c>
      <c r="AV106" s="150">
        <f t="shared" si="97"/>
        <v>-2758.5126431280405</v>
      </c>
      <c r="AX106" s="149">
        <f t="shared" si="98"/>
        <v>0.96</v>
      </c>
      <c r="AY106" s="150">
        <f t="shared" si="99"/>
        <v>9.048270524660202E-05</v>
      </c>
      <c r="AZ106" s="150">
        <f t="shared" si="100"/>
        <v>-0.0002006437641647241</v>
      </c>
      <c r="BA106" s="150">
        <f t="shared" si="101"/>
        <v>40.186282766595056</v>
      </c>
      <c r="BB106" s="150">
        <f t="shared" si="102"/>
        <v>89.11235600330832</v>
      </c>
      <c r="BC106" s="150">
        <f t="shared" si="103"/>
        <v>-892.4011048273679</v>
      </c>
      <c r="BE106" s="149">
        <f t="shared" si="104"/>
        <v>0.96</v>
      </c>
      <c r="BF106" s="150">
        <f t="shared" si="105"/>
        <v>1.01881100648021</v>
      </c>
      <c r="BG106" s="150">
        <f t="shared" si="106"/>
        <v>-4.219083825471493</v>
      </c>
      <c r="BH106" s="150">
        <f t="shared" si="107"/>
        <v>6467.1136577760835</v>
      </c>
      <c r="BI106" s="150">
        <f t="shared" si="108"/>
        <v>26464.70999127409</v>
      </c>
      <c r="BJ106" s="150">
        <f t="shared" si="109"/>
        <v>-5853.231816839955</v>
      </c>
    </row>
    <row r="107" spans="1:62" ht="12.75">
      <c r="A107" s="149">
        <v>0.97</v>
      </c>
      <c r="B107" s="149">
        <f t="shared" si="61"/>
        <v>0.09410831331851435</v>
      </c>
      <c r="C107" s="149">
        <f t="shared" si="57"/>
        <v>-0.5212750256984096</v>
      </c>
      <c r="D107" s="150">
        <f t="shared" si="58"/>
        <v>516.0065685041698</v>
      </c>
      <c r="E107" s="150">
        <f t="shared" si="59"/>
        <v>2858.2101598949953</v>
      </c>
      <c r="F107" s="150">
        <f t="shared" si="60"/>
        <v>-141.4661305416603</v>
      </c>
      <c r="H107" s="149">
        <f t="shared" si="62"/>
        <v>0.97</v>
      </c>
      <c r="I107" s="150">
        <f t="shared" si="63"/>
        <v>0.002789911060392298</v>
      </c>
      <c r="J107" s="150">
        <f t="shared" si="64"/>
        <v>-0.01508425794105675</v>
      </c>
      <c r="K107" s="150">
        <f t="shared" si="65"/>
        <v>137.6765924014785</v>
      </c>
      <c r="L107" s="150">
        <f t="shared" si="66"/>
        <v>744.3782928111041</v>
      </c>
      <c r="M107" s="150">
        <f t="shared" si="67"/>
        <v>-339.70337557315446</v>
      </c>
      <c r="O107" s="149">
        <f t="shared" si="68"/>
        <v>0.97</v>
      </c>
      <c r="P107" s="150">
        <f t="shared" si="69"/>
        <v>0.09689822437890665</v>
      </c>
      <c r="Q107" s="150">
        <f t="shared" si="70"/>
        <v>-0.5363592836394663</v>
      </c>
      <c r="R107" s="150">
        <f t="shared" si="71"/>
        <v>653.6831609056483</v>
      </c>
      <c r="S107" s="150">
        <f t="shared" si="72"/>
        <v>3602.5884527060994</v>
      </c>
      <c r="T107" s="150">
        <f t="shared" si="73"/>
        <v>-481.1695061148148</v>
      </c>
      <c r="V107" s="149">
        <f t="shared" si="74"/>
        <v>0.97</v>
      </c>
      <c r="W107" s="150">
        <f t="shared" si="75"/>
        <v>0.00045399049973954655</v>
      </c>
      <c r="X107" s="150">
        <f t="shared" si="76"/>
        <v>-0.0023326496255756278</v>
      </c>
      <c r="Y107" s="150">
        <f t="shared" si="77"/>
        <v>62.23203658725257</v>
      </c>
      <c r="Z107" s="150">
        <f t="shared" si="78"/>
        <v>319.7545695941758</v>
      </c>
      <c r="AA107" s="150">
        <f t="shared" si="79"/>
        <v>-426.5316542988208</v>
      </c>
      <c r="AC107" s="149">
        <f t="shared" si="80"/>
        <v>0.97</v>
      </c>
      <c r="AD107" s="150">
        <f t="shared" si="81"/>
        <v>0.19146052819716053</v>
      </c>
      <c r="AE107" s="150">
        <f t="shared" si="82"/>
        <v>-1.0599669589634515</v>
      </c>
      <c r="AF107" s="150">
        <f t="shared" si="83"/>
        <v>1231.9217659970707</v>
      </c>
      <c r="AG107" s="150">
        <f t="shared" si="84"/>
        <v>6780.55318219527</v>
      </c>
      <c r="AH107" s="150">
        <f t="shared" si="85"/>
        <v>-1049.1672909552958</v>
      </c>
      <c r="AJ107" s="149">
        <f t="shared" si="86"/>
        <v>0.97</v>
      </c>
      <c r="AK107" s="150">
        <f t="shared" si="87"/>
        <v>0.00012258141073059512</v>
      </c>
      <c r="AL107" s="150">
        <f t="shared" si="88"/>
        <v>-0.0005792138758178788</v>
      </c>
      <c r="AM107" s="150">
        <f t="shared" si="89"/>
        <v>32.93426195060154</v>
      </c>
      <c r="AN107" s="150">
        <f t="shared" si="90"/>
        <v>155.61887726625773</v>
      </c>
      <c r="AO107" s="150">
        <f t="shared" si="91"/>
        <v>-442.4266305005569</v>
      </c>
      <c r="AQ107" s="149">
        <f t="shared" si="92"/>
        <v>0.97</v>
      </c>
      <c r="AR107" s="150">
        <f t="shared" si="93"/>
        <v>0.3825896473053121</v>
      </c>
      <c r="AS107" s="150">
        <f t="shared" si="94"/>
        <v>-2.1181804821771455</v>
      </c>
      <c r="AT107" s="150">
        <f t="shared" si="95"/>
        <v>2434.5457573574904</v>
      </c>
      <c r="AU107" s="150">
        <f t="shared" si="96"/>
        <v>13396.970672062622</v>
      </c>
      <c r="AV107" s="150">
        <f t="shared" si="97"/>
        <v>-2114.2295581123276</v>
      </c>
      <c r="AX107" s="149">
        <f t="shared" si="98"/>
        <v>0.97</v>
      </c>
      <c r="AY107" s="150">
        <f t="shared" si="99"/>
        <v>7.501110696304606E-05</v>
      </c>
      <c r="AZ107" s="150">
        <f t="shared" si="100"/>
        <v>-0.0003116358746748816</v>
      </c>
      <c r="BA107" s="150">
        <f t="shared" si="101"/>
        <v>33.31484781358788</v>
      </c>
      <c r="BB107" s="150">
        <f t="shared" si="102"/>
        <v>138.40752601028444</v>
      </c>
      <c r="BC107" s="150">
        <f t="shared" si="103"/>
        <v>-739.8098293558705</v>
      </c>
      <c r="BE107" s="149">
        <f t="shared" si="104"/>
        <v>0.97</v>
      </c>
      <c r="BF107" s="150">
        <f t="shared" si="105"/>
        <v>0.7651317243068566</v>
      </c>
      <c r="BG107" s="150">
        <f t="shared" si="106"/>
        <v>-4.236093386353148</v>
      </c>
      <c r="BH107" s="150">
        <f t="shared" si="107"/>
        <v>4869.4721005779675</v>
      </c>
      <c r="BI107" s="150">
        <f t="shared" si="108"/>
        <v>26776.72999286927</v>
      </c>
      <c r="BJ107" s="150">
        <f t="shared" si="109"/>
        <v>-4525.842315079969</v>
      </c>
    </row>
    <row r="108" spans="1:62" ht="12.75">
      <c r="A108" s="149">
        <v>0.98</v>
      </c>
      <c r="B108" s="149">
        <f t="shared" si="61"/>
        <v>0.06279051952931358</v>
      </c>
      <c r="C108" s="149">
        <f t="shared" si="57"/>
        <v>-0.5225655730194189</v>
      </c>
      <c r="D108" s="150">
        <f t="shared" si="58"/>
        <v>344.2875488295559</v>
      </c>
      <c r="E108" s="150">
        <f t="shared" si="59"/>
        <v>2865.286377405688</v>
      </c>
      <c r="F108" s="150">
        <f t="shared" si="60"/>
        <v>-94.38838631023478</v>
      </c>
      <c r="H108" s="149">
        <f t="shared" si="62"/>
        <v>0.98</v>
      </c>
      <c r="I108" s="150">
        <f t="shared" si="63"/>
        <v>0.0018738131458572568</v>
      </c>
      <c r="J108" s="150">
        <f t="shared" si="64"/>
        <v>-0.015429732053020817</v>
      </c>
      <c r="K108" s="150">
        <f t="shared" si="65"/>
        <v>92.4689723558594</v>
      </c>
      <c r="L108" s="150">
        <f t="shared" si="66"/>
        <v>761.426756890619</v>
      </c>
      <c r="M108" s="150">
        <f t="shared" si="67"/>
        <v>-228.15804413190003</v>
      </c>
      <c r="O108" s="149">
        <f t="shared" si="68"/>
        <v>0.98</v>
      </c>
      <c r="P108" s="150">
        <f t="shared" si="69"/>
        <v>0.06466433267517084</v>
      </c>
      <c r="Q108" s="150">
        <f t="shared" si="70"/>
        <v>-0.5379953050724396</v>
      </c>
      <c r="R108" s="150">
        <f t="shared" si="71"/>
        <v>436.7565211854153</v>
      </c>
      <c r="S108" s="150">
        <f t="shared" si="72"/>
        <v>3626.713134296307</v>
      </c>
      <c r="T108" s="150">
        <f t="shared" si="73"/>
        <v>-322.5464304421348</v>
      </c>
      <c r="V108" s="149">
        <f t="shared" si="74"/>
        <v>0.98</v>
      </c>
      <c r="W108" s="150">
        <f t="shared" si="75"/>
        <v>0.000309016994374948</v>
      </c>
      <c r="X108" s="150">
        <f t="shared" si="76"/>
        <v>-0.00248986013728463</v>
      </c>
      <c r="Y108" s="150">
        <f t="shared" si="77"/>
        <v>42.35938177353322</v>
      </c>
      <c r="Z108" s="150">
        <f t="shared" si="78"/>
        <v>341.3046467922407</v>
      </c>
      <c r="AA108" s="150">
        <f t="shared" si="79"/>
        <v>-290.32662554131105</v>
      </c>
      <c r="AC108" s="149">
        <f t="shared" si="80"/>
        <v>0.98</v>
      </c>
      <c r="AD108" s="150">
        <f t="shared" si="81"/>
        <v>0.12776386919885938</v>
      </c>
      <c r="AE108" s="150">
        <f t="shared" si="82"/>
        <v>-1.0630507382291432</v>
      </c>
      <c r="AF108" s="150">
        <f t="shared" si="83"/>
        <v>823.4034517885043</v>
      </c>
      <c r="AG108" s="150">
        <f t="shared" si="84"/>
        <v>6833.304158494236</v>
      </c>
      <c r="AH108" s="150">
        <f t="shared" si="85"/>
        <v>-707.2614422936806</v>
      </c>
      <c r="AJ108" s="149">
        <f t="shared" si="86"/>
        <v>0.98</v>
      </c>
      <c r="AK108" s="150">
        <f t="shared" si="87"/>
        <v>8.515585831301488E-05</v>
      </c>
      <c r="AL108" s="150">
        <f t="shared" si="88"/>
        <v>-0.0006632728715191952</v>
      </c>
      <c r="AM108" s="150">
        <f t="shared" si="89"/>
        <v>22.879042814027223</v>
      </c>
      <c r="AN108" s="150">
        <f t="shared" si="90"/>
        <v>178.2032231897679</v>
      </c>
      <c r="AO108" s="150">
        <f t="shared" si="91"/>
        <v>-307.3485550236586</v>
      </c>
      <c r="AQ108" s="149">
        <f t="shared" si="92"/>
        <v>0.98</v>
      </c>
      <c r="AR108" s="150">
        <f t="shared" si="93"/>
        <v>0.2553038772616568</v>
      </c>
      <c r="AS108" s="150">
        <f t="shared" si="94"/>
        <v>-2.1242748891925207</v>
      </c>
      <c r="AT108" s="150">
        <f t="shared" si="95"/>
        <v>1627.3265646175025</v>
      </c>
      <c r="AU108" s="150">
        <f t="shared" si="96"/>
        <v>13503.506893385998</v>
      </c>
      <c r="AV108" s="150">
        <f t="shared" si="97"/>
        <v>-1431.544814069709</v>
      </c>
      <c r="AX108" s="149">
        <f t="shared" si="98"/>
        <v>0.98</v>
      </c>
      <c r="AY108" s="150">
        <f t="shared" si="99"/>
        <v>5.358267949789979E-05</v>
      </c>
      <c r="AZ108" s="150">
        <f t="shared" si="100"/>
        <v>-0.0003978801611966758</v>
      </c>
      <c r="BA108" s="150">
        <f t="shared" si="101"/>
        <v>23.79779322275845</v>
      </c>
      <c r="BB108" s="150">
        <f t="shared" si="102"/>
        <v>176.71139055237845</v>
      </c>
      <c r="BC108" s="150">
        <f t="shared" si="103"/>
        <v>-528.4683106369905</v>
      </c>
      <c r="BE108" s="149">
        <f t="shared" si="104"/>
        <v>0.98</v>
      </c>
      <c r="BF108" s="150">
        <f t="shared" si="105"/>
        <v>0.5105761813444986</v>
      </c>
      <c r="BG108" s="150">
        <f t="shared" si="106"/>
        <v>-4.248284385674719</v>
      </c>
      <c r="BH108" s="150">
        <f t="shared" si="107"/>
        <v>3255.571879643737</v>
      </c>
      <c r="BI108" s="150">
        <f t="shared" si="108"/>
        <v>27005.52195413461</v>
      </c>
      <c r="BJ108" s="150">
        <f t="shared" si="109"/>
        <v>-3084.20938375275</v>
      </c>
    </row>
    <row r="109" spans="1:62" ht="12.75">
      <c r="A109" s="149">
        <v>0.99</v>
      </c>
      <c r="B109" s="149">
        <f t="shared" si="61"/>
        <v>0.031410759078128236</v>
      </c>
      <c r="C109" s="149">
        <f t="shared" si="57"/>
        <v>-0.5233404112099642</v>
      </c>
      <c r="D109" s="150">
        <f t="shared" si="58"/>
        <v>172.22875891058442</v>
      </c>
      <c r="E109" s="150">
        <f t="shared" si="59"/>
        <v>2869.5349031920987</v>
      </c>
      <c r="F109" s="150">
        <f t="shared" si="60"/>
        <v>-47.217492137168385</v>
      </c>
      <c r="H109" s="149">
        <f t="shared" si="62"/>
        <v>0.99</v>
      </c>
      <c r="I109" s="150">
        <f t="shared" si="63"/>
        <v>0.0009410831331851415</v>
      </c>
      <c r="J109" s="150">
        <f t="shared" si="64"/>
        <v>-0.01563825077095229</v>
      </c>
      <c r="K109" s="150">
        <f t="shared" si="65"/>
        <v>46.440591165375174</v>
      </c>
      <c r="L109" s="150">
        <f t="shared" si="66"/>
        <v>771.7167431716489</v>
      </c>
      <c r="M109" s="150">
        <f t="shared" si="67"/>
        <v>-114.5875657387446</v>
      </c>
      <c r="O109" s="149">
        <f t="shared" si="68"/>
        <v>0.99</v>
      </c>
      <c r="P109" s="150">
        <f t="shared" si="69"/>
        <v>0.032351842211313375</v>
      </c>
      <c r="Q109" s="150">
        <f t="shared" si="70"/>
        <v>-0.5389786619809165</v>
      </c>
      <c r="R109" s="150">
        <f t="shared" si="71"/>
        <v>218.66935007595958</v>
      </c>
      <c r="S109" s="150">
        <f t="shared" si="72"/>
        <v>3641.2516463637476</v>
      </c>
      <c r="T109" s="150">
        <f t="shared" si="73"/>
        <v>-161.80505787591298</v>
      </c>
      <c r="V109" s="149">
        <f t="shared" si="74"/>
        <v>0.99</v>
      </c>
      <c r="W109" s="150">
        <f t="shared" si="75"/>
        <v>0.0001564344650402306</v>
      </c>
      <c r="X109" s="150">
        <f t="shared" si="76"/>
        <v>-0.0025857620290416486</v>
      </c>
      <c r="Y109" s="150">
        <f t="shared" si="77"/>
        <v>21.443698397821098</v>
      </c>
      <c r="Z109" s="150">
        <f t="shared" si="78"/>
        <v>354.4506708611</v>
      </c>
      <c r="AA109" s="150">
        <f t="shared" si="79"/>
        <v>-146.9727917241444</v>
      </c>
      <c r="AC109" s="149">
        <f t="shared" si="80"/>
        <v>0.99</v>
      </c>
      <c r="AD109" s="150">
        <f t="shared" si="81"/>
        <v>0.06391903575448184</v>
      </c>
      <c r="AE109" s="150">
        <f t="shared" si="82"/>
        <v>-1.0649048352199224</v>
      </c>
      <c r="AF109" s="150">
        <f t="shared" si="83"/>
        <v>412.3418073843651</v>
      </c>
      <c r="AG109" s="150">
        <f t="shared" si="84"/>
        <v>6865.237220416946</v>
      </c>
      <c r="AH109" s="150">
        <f t="shared" si="85"/>
        <v>-355.9953417372258</v>
      </c>
      <c r="AJ109" s="149">
        <f t="shared" si="86"/>
        <v>0.99</v>
      </c>
      <c r="AK109" s="150">
        <f t="shared" si="87"/>
        <v>4.3628648279308785E-05</v>
      </c>
      <c r="AL109" s="150">
        <f t="shared" si="88"/>
        <v>-0.0007153843502917783</v>
      </c>
      <c r="AM109" s="150">
        <f t="shared" si="89"/>
        <v>11.721820808045132</v>
      </c>
      <c r="AN109" s="150">
        <f t="shared" si="90"/>
        <v>192.20414781855504</v>
      </c>
      <c r="AO109" s="150">
        <f t="shared" si="91"/>
        <v>-157.4665827099247</v>
      </c>
      <c r="AQ109" s="149">
        <f t="shared" si="92"/>
        <v>0.99</v>
      </c>
      <c r="AR109" s="150">
        <f t="shared" si="93"/>
        <v>0.12772526569220274</v>
      </c>
      <c r="AS109" s="150">
        <f t="shared" si="94"/>
        <v>-2.127939292761095</v>
      </c>
      <c r="AT109" s="150">
        <f t="shared" si="95"/>
        <v>814.9617371789542</v>
      </c>
      <c r="AU109" s="150">
        <f t="shared" si="96"/>
        <v>13568.227917791346</v>
      </c>
      <c r="AV109" s="150">
        <f t="shared" si="97"/>
        <v>-722.4844744602319</v>
      </c>
      <c r="AX109" s="149">
        <f t="shared" si="98"/>
        <v>0.99</v>
      </c>
      <c r="AY109" s="150">
        <f t="shared" si="99"/>
        <v>2.7899110603922707E-05</v>
      </c>
      <c r="AZ109" s="150">
        <f t="shared" si="100"/>
        <v>-0.0004525277382317029</v>
      </c>
      <c r="BA109" s="150">
        <f t="shared" si="101"/>
        <v>12.390893316132944</v>
      </c>
      <c r="BB109" s="150">
        <f t="shared" si="102"/>
        <v>200.98213905899823</v>
      </c>
      <c r="BC109" s="150">
        <f t="shared" si="103"/>
        <v>-275.15973421425247</v>
      </c>
      <c r="BE109" s="149">
        <f t="shared" si="104"/>
        <v>0.99</v>
      </c>
      <c r="BF109" s="150">
        <f t="shared" si="105"/>
        <v>0.2554348018467301</v>
      </c>
      <c r="BG109" s="150">
        <f t="shared" si="106"/>
        <v>-4.25561572891013</v>
      </c>
      <c r="BH109" s="150">
        <f t="shared" si="107"/>
        <v>1630.5925468659962</v>
      </c>
      <c r="BI109" s="150">
        <f t="shared" si="108"/>
        <v>27145.233826823136</v>
      </c>
      <c r="BJ109" s="150">
        <f t="shared" si="109"/>
        <v>-1562.6621004247916</v>
      </c>
    </row>
    <row r="110" spans="1:62" ht="12.75">
      <c r="A110" s="149">
        <v>1</v>
      </c>
      <c r="B110" s="149">
        <f t="shared" si="61"/>
        <v>1.22514845490862E-16</v>
      </c>
      <c r="C110" s="149">
        <f t="shared" si="57"/>
        <v>-0.5235987755982988</v>
      </c>
      <c r="D110" s="150">
        <f t="shared" si="58"/>
        <v>6.717628101418858E-13</v>
      </c>
      <c r="E110" s="150">
        <f t="shared" si="59"/>
        <v>2870.951544472205</v>
      </c>
      <c r="F110" s="150">
        <f t="shared" si="60"/>
        <v>-1.8416758854068084E-13</v>
      </c>
      <c r="H110" s="149">
        <f t="shared" si="62"/>
        <v>1</v>
      </c>
      <c r="I110" s="150">
        <f t="shared" si="63"/>
        <v>3.67544536472586E-18</v>
      </c>
      <c r="J110" s="150">
        <f t="shared" si="64"/>
        <v>-0.015707963267948967</v>
      </c>
      <c r="K110" s="150">
        <f t="shared" si="65"/>
        <v>1.8137595873830915E-13</v>
      </c>
      <c r="L110" s="150">
        <f t="shared" si="66"/>
        <v>775.1569170074955</v>
      </c>
      <c r="M110" s="150">
        <f t="shared" si="67"/>
        <v>-4.4752724015385454E-13</v>
      </c>
      <c r="O110" s="149">
        <f t="shared" si="68"/>
        <v>1</v>
      </c>
      <c r="P110" s="150">
        <f t="shared" si="69"/>
        <v>1.2619029085558787E-16</v>
      </c>
      <c r="Q110" s="150">
        <f t="shared" si="70"/>
        <v>-0.5393067388662478</v>
      </c>
      <c r="R110" s="150">
        <f t="shared" si="71"/>
        <v>8.53138768880195E-13</v>
      </c>
      <c r="S110" s="150">
        <f t="shared" si="72"/>
        <v>3646.1084614797005</v>
      </c>
      <c r="T110" s="150">
        <f t="shared" si="73"/>
        <v>-6.316948286945354E-13</v>
      </c>
      <c r="V110" s="149">
        <f t="shared" si="74"/>
        <v>1</v>
      </c>
      <c r="W110" s="150">
        <f t="shared" si="75"/>
        <v>6.1257422745431E-19</v>
      </c>
      <c r="X110" s="150">
        <f t="shared" si="76"/>
        <v>-0.0026179938779914945</v>
      </c>
      <c r="Y110" s="150">
        <f t="shared" si="77"/>
        <v>8.397035126773571E-14</v>
      </c>
      <c r="Z110" s="150">
        <f t="shared" si="78"/>
        <v>358.86894305902564</v>
      </c>
      <c r="AA110" s="150">
        <f t="shared" si="79"/>
        <v>-5.755237141896277E-13</v>
      </c>
      <c r="AC110" s="149">
        <f t="shared" si="80"/>
        <v>1</v>
      </c>
      <c r="AD110" s="150">
        <f t="shared" si="81"/>
        <v>2.493177105739042E-16</v>
      </c>
      <c r="AE110" s="150">
        <f t="shared" si="82"/>
        <v>-1.0655235083425383</v>
      </c>
      <c r="AF110" s="150">
        <f t="shared" si="83"/>
        <v>1.6088719302898165E-12</v>
      </c>
      <c r="AG110" s="150">
        <f t="shared" si="84"/>
        <v>6875.928949010931</v>
      </c>
      <c r="AH110" s="150">
        <f t="shared" si="85"/>
        <v>-1.3913861314248439E-12</v>
      </c>
      <c r="AJ110" s="149">
        <f t="shared" si="86"/>
        <v>1</v>
      </c>
      <c r="AK110" s="150">
        <f t="shared" si="87"/>
        <v>1.715207836872068E-19</v>
      </c>
      <c r="AL110" s="150">
        <f t="shared" si="88"/>
        <v>-0.0007330382858376184</v>
      </c>
      <c r="AM110" s="150">
        <f t="shared" si="89"/>
        <v>4.6082928775733364E-14</v>
      </c>
      <c r="AN110" s="150">
        <f t="shared" si="90"/>
        <v>196.94727595079328</v>
      </c>
      <c r="AO110" s="150">
        <f t="shared" si="91"/>
        <v>-6.190609321206445E-13</v>
      </c>
      <c r="AQ110" s="149">
        <f t="shared" si="92"/>
        <v>1</v>
      </c>
      <c r="AR110" s="150">
        <f t="shared" si="93"/>
        <v>4.981943677040414E-16</v>
      </c>
      <c r="AS110" s="150">
        <f t="shared" si="94"/>
        <v>-2.1291620610929223</v>
      </c>
      <c r="AT110" s="150">
        <f t="shared" si="95"/>
        <v>3.1798564380876303E-12</v>
      </c>
      <c r="AU110" s="150">
        <f t="shared" si="96"/>
        <v>13589.93623091363</v>
      </c>
      <c r="AV110" s="150">
        <f t="shared" si="97"/>
        <v>-2.8263094807807045E-12</v>
      </c>
      <c r="AX110" s="149">
        <f t="shared" si="98"/>
        <v>1</v>
      </c>
      <c r="AY110" s="150">
        <f t="shared" si="99"/>
        <v>1.1026336094177581E-19</v>
      </c>
      <c r="AZ110" s="150">
        <f t="shared" si="100"/>
        <v>-0.000471238898038469</v>
      </c>
      <c r="BA110" s="150">
        <f t="shared" si="101"/>
        <v>4.8971508859343474E-14</v>
      </c>
      <c r="BB110" s="150">
        <f t="shared" si="102"/>
        <v>209.2923675920238</v>
      </c>
      <c r="BC110" s="150">
        <f t="shared" si="103"/>
        <v>-1.0874911935738664E-12</v>
      </c>
      <c r="BE110" s="149">
        <f t="shared" si="104"/>
        <v>1</v>
      </c>
      <c r="BF110" s="150">
        <f t="shared" si="105"/>
        <v>9.963274779853372E-16</v>
      </c>
      <c r="BG110" s="150">
        <f t="shared" si="106"/>
        <v>-4.258062322798045</v>
      </c>
      <c r="BH110" s="150">
        <f t="shared" si="107"/>
        <v>6.3626014562588706E-12</v>
      </c>
      <c r="BI110" s="150">
        <f t="shared" si="108"/>
        <v>27192.217553468494</v>
      </c>
      <c r="BJ110" s="150">
        <f t="shared" si="109"/>
        <v>-6.121049223014631E-12</v>
      </c>
    </row>
  </sheetData>
  <sheetProtection password="F24A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4">
      <selection activeCell="E7" sqref="E7"/>
    </sheetView>
  </sheetViews>
  <sheetFormatPr defaultColWidth="9.00390625" defaultRowHeight="12.75"/>
  <cols>
    <col min="4" max="10" width="6.00390625" style="0" customWidth="1"/>
    <col min="11" max="11" width="7.50390625" style="0" customWidth="1"/>
    <col min="12" max="12" width="6.00390625" style="0" customWidth="1"/>
    <col min="13" max="13" width="8.50390625" style="0" customWidth="1"/>
  </cols>
  <sheetData>
    <row r="1" ht="12.75">
      <c r="A1" t="s">
        <v>196</v>
      </c>
    </row>
    <row r="3" spans="2:4" ht="26.25" customHeight="1">
      <c r="B3" s="88" t="s">
        <v>194</v>
      </c>
      <c r="C3" s="89" t="s">
        <v>195</v>
      </c>
      <c r="D3" s="88"/>
    </row>
    <row r="5" spans="1:3" ht="15.75">
      <c r="A5" s="90" t="s">
        <v>8</v>
      </c>
      <c r="B5" s="91">
        <v>20000</v>
      </c>
      <c r="C5" s="92" t="s">
        <v>197</v>
      </c>
    </row>
    <row r="6" spans="1:13" ht="12.75">
      <c r="A6" s="93" t="s">
        <v>3</v>
      </c>
      <c r="B6" s="12">
        <v>6</v>
      </c>
      <c r="C6" s="94" t="s">
        <v>4</v>
      </c>
      <c r="D6" s="90" t="s">
        <v>15</v>
      </c>
      <c r="E6" s="92">
        <v>1</v>
      </c>
      <c r="F6" s="90" t="s">
        <v>15</v>
      </c>
      <c r="G6" s="92">
        <v>3</v>
      </c>
      <c r="H6" s="90" t="s">
        <v>15</v>
      </c>
      <c r="I6" s="92">
        <v>5</v>
      </c>
      <c r="J6" s="90" t="s">
        <v>15</v>
      </c>
      <c r="K6" s="92">
        <v>7</v>
      </c>
      <c r="L6" s="90" t="s">
        <v>15</v>
      </c>
      <c r="M6" s="92">
        <v>9</v>
      </c>
    </row>
    <row r="7" spans="1:13" ht="12.75">
      <c r="A7" s="95" t="s">
        <v>5</v>
      </c>
      <c r="B7" s="96">
        <v>1</v>
      </c>
      <c r="C7" s="97" t="s">
        <v>6</v>
      </c>
      <c r="D7" s="95" t="s">
        <v>16</v>
      </c>
      <c r="E7" s="98">
        <v>1</v>
      </c>
      <c r="F7" s="95" t="s">
        <v>16</v>
      </c>
      <c r="G7" s="98">
        <v>0.01</v>
      </c>
      <c r="H7" s="95" t="s">
        <v>16</v>
      </c>
      <c r="I7" s="98">
        <v>0.001</v>
      </c>
      <c r="J7" s="95" t="s">
        <v>16</v>
      </c>
      <c r="K7" s="98">
        <v>0.0002</v>
      </c>
      <c r="L7" s="95" t="s">
        <v>16</v>
      </c>
      <c r="M7" s="98">
        <v>0.0001</v>
      </c>
    </row>
    <row r="9" spans="1:13" ht="12.75">
      <c r="A9" s="59" t="s">
        <v>199</v>
      </c>
      <c r="E9">
        <v>1</v>
      </c>
      <c r="G9">
        <v>-0.02</v>
      </c>
      <c r="I9">
        <v>0.002</v>
      </c>
      <c r="K9">
        <v>-0.0002</v>
      </c>
      <c r="M9">
        <v>2E-05</v>
      </c>
    </row>
    <row r="10" spans="1:13" ht="12.75">
      <c r="A10" s="59" t="s">
        <v>198</v>
      </c>
      <c r="E10">
        <v>1</v>
      </c>
      <c r="G10">
        <v>0.01</v>
      </c>
      <c r="I10">
        <v>0.001</v>
      </c>
      <c r="K10">
        <v>0.0002</v>
      </c>
      <c r="M10">
        <v>2E-05</v>
      </c>
    </row>
  </sheetData>
  <sheetProtection password="F24A" sheet="1" objects="1" scenarios="1"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&amp;LTARTÓK STATIKÁJA II. &amp;RGERENDATARTÓ TEHERFÜGGVÉNYÉNEK FOURIER SORFEJTÉSE</oddHeader>
    <oddFooter>&amp;LSZE - SZT.  Agárdy Gyula  &amp;F &amp;A&amp;R&amp;P/&amp;N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2"/>
  <sheetViews>
    <sheetView workbookViewId="0" topLeftCell="A1">
      <pane ySplit="2535" topLeftCell="BM33" activePane="bottomLeft" state="split"/>
      <selection pane="topLeft" activeCell="A11" sqref="A11"/>
      <selection pane="bottomLeft" activeCell="A33" sqref="A33"/>
    </sheetView>
  </sheetViews>
  <sheetFormatPr defaultColWidth="9.00390625" defaultRowHeight="14.25" customHeight="1"/>
  <cols>
    <col min="1" max="16384" width="3.00390625" style="0" customWidth="1"/>
  </cols>
  <sheetData>
    <row r="1" ht="14.25" customHeight="1">
      <c r="A1" s="83" t="s">
        <v>178</v>
      </c>
    </row>
    <row r="3" ht="14.25" customHeight="1">
      <c r="A3" t="s">
        <v>190</v>
      </c>
    </row>
    <row r="4" ht="14.25" customHeight="1" thickBot="1"/>
    <row r="5" spans="7:51" ht="14.25" customHeight="1">
      <c r="G5" s="113" t="s">
        <v>187</v>
      </c>
      <c r="H5" s="114"/>
      <c r="I5" s="114"/>
      <c r="J5" s="114"/>
      <c r="K5" s="114" t="s">
        <v>188</v>
      </c>
      <c r="L5" s="114"/>
      <c r="M5" s="114"/>
      <c r="N5" s="114"/>
      <c r="O5" s="117" t="s">
        <v>41</v>
      </c>
      <c r="P5" s="117"/>
      <c r="Q5" s="114" t="s">
        <v>83</v>
      </c>
      <c r="R5" s="114"/>
      <c r="S5" s="114"/>
      <c r="T5" s="119"/>
      <c r="V5" s="112" t="s">
        <v>189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</row>
    <row r="6" spans="7:51" ht="14.25" customHeight="1" thickBot="1">
      <c r="G6" s="115"/>
      <c r="H6" s="116"/>
      <c r="I6" s="116"/>
      <c r="J6" s="116"/>
      <c r="K6" s="116"/>
      <c r="L6" s="116"/>
      <c r="M6" s="116"/>
      <c r="N6" s="116"/>
      <c r="O6" s="118"/>
      <c r="P6" s="118"/>
      <c r="Q6" s="116"/>
      <c r="R6" s="116"/>
      <c r="S6" s="116"/>
      <c r="T6" s="120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</row>
    <row r="8" spans="5:38" ht="14.25" customHeight="1">
      <c r="E8" s="4" t="s">
        <v>179</v>
      </c>
      <c r="F8" s="4"/>
      <c r="G8" s="4"/>
      <c r="H8" s="4" t="s">
        <v>34</v>
      </c>
      <c r="I8" s="4"/>
      <c r="J8" s="4"/>
      <c r="K8" t="s">
        <v>20</v>
      </c>
      <c r="L8" t="s">
        <v>17</v>
      </c>
      <c r="M8" t="s">
        <v>19</v>
      </c>
      <c r="N8" s="3" t="s">
        <v>18</v>
      </c>
      <c r="O8" s="3"/>
      <c r="P8" s="3"/>
      <c r="Q8" t="s">
        <v>21</v>
      </c>
      <c r="R8" t="s">
        <v>17</v>
      </c>
      <c r="S8" t="s">
        <v>22</v>
      </c>
      <c r="T8" s="3" t="s">
        <v>18</v>
      </c>
      <c r="U8" s="3"/>
      <c r="V8" s="3"/>
      <c r="W8" t="s">
        <v>23</v>
      </c>
      <c r="X8" t="s">
        <v>17</v>
      </c>
      <c r="Y8" t="s">
        <v>24</v>
      </c>
      <c r="Z8" s="3" t="s">
        <v>18</v>
      </c>
      <c r="AA8" s="3"/>
      <c r="AB8" s="3"/>
      <c r="AC8" t="s">
        <v>25</v>
      </c>
      <c r="AD8" t="s">
        <v>17</v>
      </c>
      <c r="AE8" t="s">
        <v>26</v>
      </c>
      <c r="AF8" s="3" t="s">
        <v>18</v>
      </c>
      <c r="AG8" s="3"/>
      <c r="AH8" s="3"/>
      <c r="AI8" t="s">
        <v>27</v>
      </c>
      <c r="AJ8" t="s">
        <v>17</v>
      </c>
      <c r="AK8" t="s">
        <v>28</v>
      </c>
      <c r="AL8" t="s">
        <v>35</v>
      </c>
    </row>
    <row r="9" spans="5:46" ht="14.25" customHeight="1">
      <c r="E9" s="5" t="s">
        <v>36</v>
      </c>
      <c r="F9" s="4"/>
      <c r="G9" s="4"/>
      <c r="H9" s="6" t="s">
        <v>37</v>
      </c>
      <c r="I9" s="4">
        <v>4</v>
      </c>
      <c r="J9" s="4" t="s">
        <v>17</v>
      </c>
      <c r="K9" t="s">
        <v>20</v>
      </c>
      <c r="L9" t="s">
        <v>17</v>
      </c>
      <c r="M9" t="s">
        <v>22</v>
      </c>
      <c r="N9" s="3" t="s">
        <v>18</v>
      </c>
      <c r="O9" s="3">
        <v>3</v>
      </c>
      <c r="P9" t="s">
        <v>17</v>
      </c>
      <c r="Q9" t="s">
        <v>21</v>
      </c>
      <c r="R9" t="s">
        <v>17</v>
      </c>
      <c r="S9" t="s">
        <v>24</v>
      </c>
      <c r="T9" s="3" t="s">
        <v>18</v>
      </c>
      <c r="U9" s="3">
        <v>2</v>
      </c>
      <c r="V9" t="s">
        <v>17</v>
      </c>
      <c r="W9" t="s">
        <v>23</v>
      </c>
      <c r="X9" t="s">
        <v>17</v>
      </c>
      <c r="Y9" t="s">
        <v>26</v>
      </c>
      <c r="Z9" s="3" t="s">
        <v>18</v>
      </c>
      <c r="AA9" s="3">
        <v>1</v>
      </c>
      <c r="AB9" t="s">
        <v>17</v>
      </c>
      <c r="AC9" t="s">
        <v>25</v>
      </c>
      <c r="AD9" t="s">
        <v>17</v>
      </c>
      <c r="AE9" t="s">
        <v>28</v>
      </c>
      <c r="AF9" s="3" t="s">
        <v>18</v>
      </c>
      <c r="AG9" s="3"/>
      <c r="AH9" s="3"/>
      <c r="AI9">
        <v>0</v>
      </c>
      <c r="AL9" t="s">
        <v>35</v>
      </c>
      <c r="AP9" s="5" t="s">
        <v>36</v>
      </c>
      <c r="AQ9" s="3" t="s">
        <v>183</v>
      </c>
      <c r="AR9" s="84" t="s">
        <v>181</v>
      </c>
      <c r="AT9" s="3" t="s">
        <v>182</v>
      </c>
    </row>
    <row r="10" spans="5:48" ht="14.25" customHeight="1">
      <c r="E10" s="4" t="s">
        <v>30</v>
      </c>
      <c r="F10" s="4" t="s">
        <v>33</v>
      </c>
      <c r="G10" s="4" t="s">
        <v>17</v>
      </c>
      <c r="H10" s="3" t="s">
        <v>37</v>
      </c>
      <c r="I10" s="4">
        <v>12</v>
      </c>
      <c r="J10" s="4" t="s">
        <v>17</v>
      </c>
      <c r="K10" t="s">
        <v>20</v>
      </c>
      <c r="L10" t="s">
        <v>17</v>
      </c>
      <c r="M10" t="s">
        <v>24</v>
      </c>
      <c r="N10" s="3" t="s">
        <v>18</v>
      </c>
      <c r="O10" s="3">
        <v>6</v>
      </c>
      <c r="P10" t="s">
        <v>17</v>
      </c>
      <c r="Q10" t="s">
        <v>21</v>
      </c>
      <c r="R10" t="s">
        <v>17</v>
      </c>
      <c r="S10" t="s">
        <v>26</v>
      </c>
      <c r="T10" s="3" t="s">
        <v>18</v>
      </c>
      <c r="U10" s="3">
        <v>2</v>
      </c>
      <c r="V10" t="s">
        <v>17</v>
      </c>
      <c r="W10" t="s">
        <v>23</v>
      </c>
      <c r="X10" t="s">
        <v>17</v>
      </c>
      <c r="Y10" t="s">
        <v>28</v>
      </c>
      <c r="Z10" s="3" t="s">
        <v>18</v>
      </c>
      <c r="AA10" s="3"/>
      <c r="AB10" s="3"/>
      <c r="AC10">
        <v>0</v>
      </c>
      <c r="AF10" s="3"/>
      <c r="AG10" s="3"/>
      <c r="AH10" s="3"/>
      <c r="AL10" t="s">
        <v>35</v>
      </c>
      <c r="AP10" s="4" t="s">
        <v>30</v>
      </c>
      <c r="AQ10" s="3" t="s">
        <v>180</v>
      </c>
      <c r="AR10" s="85" t="s">
        <v>184</v>
      </c>
      <c r="AT10" s="43" t="s">
        <v>182</v>
      </c>
      <c r="AU10" t="s">
        <v>17</v>
      </c>
      <c r="AV10" t="s">
        <v>33</v>
      </c>
    </row>
    <row r="11" spans="5:46" ht="14.25" customHeight="1">
      <c r="E11" s="4" t="s">
        <v>31</v>
      </c>
      <c r="F11" s="4" t="s">
        <v>33</v>
      </c>
      <c r="G11" s="4" t="s">
        <v>17</v>
      </c>
      <c r="H11" s="6" t="s">
        <v>34</v>
      </c>
      <c r="I11" s="4">
        <v>24</v>
      </c>
      <c r="J11" s="4" t="s">
        <v>17</v>
      </c>
      <c r="K11" t="s">
        <v>20</v>
      </c>
      <c r="L11" t="s">
        <v>17</v>
      </c>
      <c r="M11" t="s">
        <v>26</v>
      </c>
      <c r="N11" s="3" t="s">
        <v>18</v>
      </c>
      <c r="O11" s="3">
        <v>6</v>
      </c>
      <c r="P11" t="s">
        <v>17</v>
      </c>
      <c r="Q11" t="s">
        <v>21</v>
      </c>
      <c r="R11" t="s">
        <v>17</v>
      </c>
      <c r="S11" t="s">
        <v>28</v>
      </c>
      <c r="T11" s="3" t="s">
        <v>18</v>
      </c>
      <c r="U11" s="3"/>
      <c r="V11" s="3"/>
      <c r="W11">
        <v>0</v>
      </c>
      <c r="Z11" s="3"/>
      <c r="AA11" s="3"/>
      <c r="AB11" s="3"/>
      <c r="AF11" s="3"/>
      <c r="AG11" s="3"/>
      <c r="AH11" s="3"/>
      <c r="AL11" t="s">
        <v>35</v>
      </c>
      <c r="AP11" s="4" t="s">
        <v>31</v>
      </c>
      <c r="AQ11" s="3" t="s">
        <v>183</v>
      </c>
      <c r="AR11" s="84" t="s">
        <v>185</v>
      </c>
      <c r="AT11" s="3" t="s">
        <v>182</v>
      </c>
    </row>
    <row r="12" spans="5:46" ht="14.25" customHeight="1">
      <c r="E12" s="4" t="s">
        <v>32</v>
      </c>
      <c r="F12" s="4" t="s">
        <v>33</v>
      </c>
      <c r="G12" s="4" t="s">
        <v>17</v>
      </c>
      <c r="H12" s="6" t="s">
        <v>34</v>
      </c>
      <c r="I12" s="4">
        <v>24</v>
      </c>
      <c r="J12" s="4" t="s">
        <v>17</v>
      </c>
      <c r="K12" t="s">
        <v>20</v>
      </c>
      <c r="L12" t="s">
        <v>17</v>
      </c>
      <c r="M12" t="s">
        <v>28</v>
      </c>
      <c r="N12" s="3" t="s">
        <v>18</v>
      </c>
      <c r="O12" s="3"/>
      <c r="P12" s="3"/>
      <c r="Q12">
        <v>0</v>
      </c>
      <c r="T12" s="3"/>
      <c r="U12" s="3"/>
      <c r="V12" s="3"/>
      <c r="Z12" s="3"/>
      <c r="AA12" s="3"/>
      <c r="AB12" s="3"/>
      <c r="AF12" s="3"/>
      <c r="AG12" s="3"/>
      <c r="AH12" s="3"/>
      <c r="AL12" t="s">
        <v>35</v>
      </c>
      <c r="AP12" s="4" t="s">
        <v>32</v>
      </c>
      <c r="AQ12" s="3" t="s">
        <v>180</v>
      </c>
      <c r="AR12" s="84" t="s">
        <v>186</v>
      </c>
      <c r="AT12" s="3" t="s">
        <v>182</v>
      </c>
    </row>
    <row r="14" ht="14.25" customHeight="1">
      <c r="B14" t="s">
        <v>79</v>
      </c>
    </row>
    <row r="15" spans="3:24" ht="14.25" customHeight="1">
      <c r="C15" t="s">
        <v>38</v>
      </c>
      <c r="X15" t="s">
        <v>39</v>
      </c>
    </row>
    <row r="16" ht="14.25" customHeight="1">
      <c r="B16" t="s">
        <v>0</v>
      </c>
    </row>
    <row r="17" spans="2:43" ht="14.25" customHeight="1">
      <c r="B17" t="s">
        <v>40</v>
      </c>
      <c r="AM17" s="36" t="s">
        <v>102</v>
      </c>
      <c r="AN17" s="37" t="s">
        <v>41</v>
      </c>
      <c r="AO17" s="37" t="s">
        <v>63</v>
      </c>
      <c r="AP17" s="36"/>
      <c r="AQ17" s="36"/>
    </row>
    <row r="18" spans="4:36" ht="14.25" customHeight="1">
      <c r="D18" t="s">
        <v>49</v>
      </c>
      <c r="F18">
        <v>0</v>
      </c>
      <c r="G18" s="3" t="s">
        <v>41</v>
      </c>
      <c r="H18" s="4" t="s">
        <v>33</v>
      </c>
      <c r="I18" s="4" t="s">
        <v>17</v>
      </c>
      <c r="J18" s="6" t="s">
        <v>37</v>
      </c>
      <c r="K18" s="4">
        <v>24</v>
      </c>
      <c r="L18" s="4" t="s">
        <v>17</v>
      </c>
      <c r="M18" t="s">
        <v>20</v>
      </c>
      <c r="N18" t="s">
        <v>17</v>
      </c>
      <c r="O18" s="3" t="s">
        <v>47</v>
      </c>
      <c r="P18" s="3" t="s">
        <v>18</v>
      </c>
      <c r="Q18" s="3">
        <v>6</v>
      </c>
      <c r="R18" t="s">
        <v>17</v>
      </c>
      <c r="S18" t="s">
        <v>21</v>
      </c>
      <c r="T18" t="s">
        <v>17</v>
      </c>
      <c r="U18" s="3" t="s">
        <v>48</v>
      </c>
      <c r="V18" s="3" t="s">
        <v>18</v>
      </c>
      <c r="W18">
        <v>0</v>
      </c>
      <c r="X18" t="s">
        <v>42</v>
      </c>
      <c r="Y18">
        <v>0</v>
      </c>
      <c r="AB18" s="3"/>
      <c r="AC18" s="3"/>
      <c r="AD18" s="3"/>
      <c r="AH18" s="3"/>
      <c r="AI18" s="3"/>
      <c r="AJ18" s="3"/>
    </row>
    <row r="19" spans="4:36" ht="14.25" customHeight="1">
      <c r="D19" t="s">
        <v>45</v>
      </c>
      <c r="F19">
        <v>0</v>
      </c>
      <c r="G19" s="3" t="s">
        <v>41</v>
      </c>
      <c r="H19" s="4" t="s">
        <v>33</v>
      </c>
      <c r="I19" s="4" t="s">
        <v>17</v>
      </c>
      <c r="J19" t="s">
        <v>34</v>
      </c>
      <c r="K19" s="4">
        <v>12</v>
      </c>
      <c r="L19" s="4" t="s">
        <v>17</v>
      </c>
      <c r="M19" t="s">
        <v>20</v>
      </c>
      <c r="N19" t="s">
        <v>17</v>
      </c>
      <c r="O19" s="3" t="s">
        <v>46</v>
      </c>
      <c r="P19" s="3" t="s">
        <v>18</v>
      </c>
      <c r="Q19" s="3">
        <v>6</v>
      </c>
      <c r="R19" t="s">
        <v>17</v>
      </c>
      <c r="S19" t="s">
        <v>21</v>
      </c>
      <c r="T19" t="s">
        <v>17</v>
      </c>
      <c r="U19" s="3" t="s">
        <v>47</v>
      </c>
      <c r="V19" s="3" t="s">
        <v>18</v>
      </c>
      <c r="W19" s="3">
        <v>2</v>
      </c>
      <c r="X19" t="s">
        <v>17</v>
      </c>
      <c r="Y19" t="s">
        <v>23</v>
      </c>
      <c r="Z19" t="s">
        <v>17</v>
      </c>
      <c r="AA19" s="3" t="s">
        <v>48</v>
      </c>
      <c r="AB19" s="3" t="s">
        <v>18</v>
      </c>
      <c r="AC19">
        <v>0</v>
      </c>
      <c r="AD19" t="s">
        <v>42</v>
      </c>
      <c r="AE19">
        <v>0</v>
      </c>
      <c r="AH19" s="3"/>
      <c r="AI19" s="3"/>
      <c r="AJ19" s="3"/>
    </row>
    <row r="20" spans="5:43" ht="14.25" customHeight="1">
      <c r="E20" s="5" t="s">
        <v>50</v>
      </c>
      <c r="F20">
        <v>0</v>
      </c>
      <c r="G20" s="3" t="s">
        <v>41</v>
      </c>
      <c r="H20" s="6" t="s">
        <v>37</v>
      </c>
      <c r="I20" s="4">
        <v>4</v>
      </c>
      <c r="J20" s="4" t="s">
        <v>17</v>
      </c>
      <c r="K20" t="s">
        <v>20</v>
      </c>
      <c r="L20" t="s">
        <v>17</v>
      </c>
      <c r="M20" s="3" t="s">
        <v>52</v>
      </c>
      <c r="N20" s="3" t="s">
        <v>18</v>
      </c>
      <c r="O20" s="3">
        <v>3</v>
      </c>
      <c r="P20" t="s">
        <v>17</v>
      </c>
      <c r="Q20" t="s">
        <v>21</v>
      </c>
      <c r="R20" t="s">
        <v>17</v>
      </c>
      <c r="S20" s="3" t="s">
        <v>43</v>
      </c>
      <c r="T20" s="3" t="s">
        <v>18</v>
      </c>
      <c r="U20" s="3">
        <v>2</v>
      </c>
      <c r="V20" t="s">
        <v>17</v>
      </c>
      <c r="W20" t="s">
        <v>23</v>
      </c>
      <c r="X20" t="s">
        <v>17</v>
      </c>
      <c r="Y20" s="3" t="s">
        <v>44</v>
      </c>
      <c r="Z20" s="3" t="s">
        <v>18</v>
      </c>
      <c r="AA20" s="3">
        <v>1</v>
      </c>
      <c r="AB20" t="s">
        <v>17</v>
      </c>
      <c r="AC20" t="s">
        <v>25</v>
      </c>
      <c r="AD20" t="s">
        <v>17</v>
      </c>
      <c r="AE20" s="3" t="s">
        <v>53</v>
      </c>
      <c r="AF20" s="3" t="s">
        <v>18</v>
      </c>
      <c r="AG20" s="3"/>
      <c r="AH20" s="3"/>
      <c r="AI20">
        <v>0</v>
      </c>
      <c r="AL20" t="s">
        <v>42</v>
      </c>
      <c r="AM20">
        <v>0</v>
      </c>
      <c r="AO20" s="36" t="s">
        <v>105</v>
      </c>
      <c r="AP20" s="37" t="s">
        <v>41</v>
      </c>
      <c r="AQ20" s="36">
        <v>0</v>
      </c>
    </row>
    <row r="21" spans="5:43" ht="14.25" customHeight="1">
      <c r="E21" s="4" t="s">
        <v>51</v>
      </c>
      <c r="F21">
        <v>0</v>
      </c>
      <c r="G21" s="3" t="s">
        <v>41</v>
      </c>
      <c r="H21" s="4" t="s">
        <v>34</v>
      </c>
      <c r="I21" s="4"/>
      <c r="J21" s="4"/>
      <c r="K21" t="s">
        <v>20</v>
      </c>
      <c r="L21" t="s">
        <v>17</v>
      </c>
      <c r="M21" s="3" t="s">
        <v>54</v>
      </c>
      <c r="N21" s="3" t="s">
        <v>18</v>
      </c>
      <c r="O21" s="3"/>
      <c r="P21" s="3"/>
      <c r="Q21" t="s">
        <v>21</v>
      </c>
      <c r="R21" t="s">
        <v>17</v>
      </c>
      <c r="S21" s="3" t="s">
        <v>52</v>
      </c>
      <c r="T21" s="3" t="s">
        <v>18</v>
      </c>
      <c r="U21" s="3"/>
      <c r="V21" s="3"/>
      <c r="W21" t="s">
        <v>23</v>
      </c>
      <c r="X21" t="s">
        <v>17</v>
      </c>
      <c r="Y21" s="3" t="s">
        <v>43</v>
      </c>
      <c r="Z21" s="3" t="s">
        <v>18</v>
      </c>
      <c r="AA21" s="3"/>
      <c r="AB21" s="3"/>
      <c r="AC21" t="s">
        <v>25</v>
      </c>
      <c r="AD21" t="s">
        <v>17</v>
      </c>
      <c r="AE21" s="3" t="s">
        <v>44</v>
      </c>
      <c r="AF21" s="3" t="s">
        <v>18</v>
      </c>
      <c r="AG21" s="3"/>
      <c r="AH21" s="3"/>
      <c r="AI21" t="s">
        <v>27</v>
      </c>
      <c r="AJ21" t="s">
        <v>17</v>
      </c>
      <c r="AK21" s="3" t="s">
        <v>53</v>
      </c>
      <c r="AL21" t="s">
        <v>42</v>
      </c>
      <c r="AM21">
        <v>0</v>
      </c>
      <c r="AO21" s="36" t="s">
        <v>108</v>
      </c>
      <c r="AP21" s="37" t="s">
        <v>41</v>
      </c>
      <c r="AQ21" s="36">
        <v>0</v>
      </c>
    </row>
    <row r="23" spans="4:43" ht="14.25" customHeight="1">
      <c r="D23" t="s">
        <v>49</v>
      </c>
      <c r="F23">
        <v>0</v>
      </c>
      <c r="G23" s="3" t="s">
        <v>41</v>
      </c>
      <c r="H23" t="s">
        <v>33</v>
      </c>
      <c r="I23" t="s">
        <v>17</v>
      </c>
      <c r="J23" s="3" t="s">
        <v>37</v>
      </c>
      <c r="K23">
        <v>24</v>
      </c>
      <c r="L23" t="s">
        <v>17</v>
      </c>
      <c r="M23" s="3" t="s">
        <v>56</v>
      </c>
      <c r="P23" t="s">
        <v>17</v>
      </c>
      <c r="Q23" t="s">
        <v>57</v>
      </c>
      <c r="R23" s="3" t="s">
        <v>18</v>
      </c>
      <c r="S23">
        <v>6</v>
      </c>
      <c r="T23" t="s">
        <v>17</v>
      </c>
      <c r="U23" t="s">
        <v>21</v>
      </c>
      <c r="V23" t="s">
        <v>42</v>
      </c>
      <c r="W23" s="3" t="s">
        <v>58</v>
      </c>
      <c r="Y23" s="3" t="s">
        <v>18</v>
      </c>
      <c r="Z23" t="s">
        <v>59</v>
      </c>
      <c r="AB23" t="s">
        <v>17</v>
      </c>
      <c r="AC23" t="s">
        <v>21</v>
      </c>
      <c r="AD23" s="3" t="s">
        <v>41</v>
      </c>
      <c r="AE23">
        <v>0</v>
      </c>
      <c r="AM23" s="36" t="s">
        <v>101</v>
      </c>
      <c r="AN23" s="37" t="s">
        <v>41</v>
      </c>
      <c r="AO23" s="37" t="s">
        <v>60</v>
      </c>
      <c r="AP23" s="36"/>
      <c r="AQ23" s="37"/>
    </row>
    <row r="24" spans="7:30" ht="14.25" customHeight="1">
      <c r="G24" s="3"/>
      <c r="J24" s="3"/>
      <c r="M24" s="3"/>
      <c r="R24" s="3"/>
      <c r="W24" s="3"/>
      <c r="Y24" s="3"/>
      <c r="AD24" s="3"/>
    </row>
    <row r="25" spans="4:38" ht="14.25" customHeight="1">
      <c r="D25" t="s">
        <v>45</v>
      </c>
      <c r="F25">
        <v>0</v>
      </c>
      <c r="G25" s="3" t="s">
        <v>41</v>
      </c>
      <c r="H25" s="4" t="s">
        <v>33</v>
      </c>
      <c r="I25" s="4" t="s">
        <v>17</v>
      </c>
      <c r="J25" t="s">
        <v>34</v>
      </c>
      <c r="K25" s="4">
        <v>12</v>
      </c>
      <c r="L25" s="4" t="s">
        <v>17</v>
      </c>
      <c r="M25" s="3" t="s">
        <v>63</v>
      </c>
      <c r="P25" t="s">
        <v>17</v>
      </c>
      <c r="Q25" s="3" t="s">
        <v>46</v>
      </c>
      <c r="R25" s="3" t="s">
        <v>18</v>
      </c>
      <c r="S25" s="3">
        <v>6</v>
      </c>
      <c r="T25" t="s">
        <v>17</v>
      </c>
      <c r="U25" t="s">
        <v>21</v>
      </c>
      <c r="V25" t="s">
        <v>17</v>
      </c>
      <c r="W25" s="3" t="s">
        <v>57</v>
      </c>
      <c r="X25" s="3" t="s">
        <v>18</v>
      </c>
      <c r="Y25" s="3">
        <v>2</v>
      </c>
      <c r="Z25" t="s">
        <v>17</v>
      </c>
      <c r="AA25" t="s">
        <v>23</v>
      </c>
      <c r="AB25" t="s">
        <v>42</v>
      </c>
      <c r="AC25" s="3" t="s">
        <v>64</v>
      </c>
      <c r="AD25" s="3"/>
      <c r="AG25" t="s">
        <v>21</v>
      </c>
      <c r="AH25" s="3" t="s">
        <v>18</v>
      </c>
      <c r="AI25" t="s">
        <v>87</v>
      </c>
      <c r="AK25" s="3" t="s">
        <v>41</v>
      </c>
      <c r="AL25">
        <v>0</v>
      </c>
    </row>
    <row r="26" spans="4:43" ht="14.25" customHeight="1">
      <c r="D26" t="s">
        <v>45</v>
      </c>
      <c r="F26">
        <v>0</v>
      </c>
      <c r="G26" s="3" t="s">
        <v>65</v>
      </c>
      <c r="H26" t="s">
        <v>66</v>
      </c>
      <c r="I26" s="3"/>
      <c r="J26" s="3" t="s">
        <v>18</v>
      </c>
      <c r="K26" t="s">
        <v>62</v>
      </c>
      <c r="M26" s="3" t="s">
        <v>67</v>
      </c>
      <c r="O26" s="3"/>
      <c r="P26" s="3" t="s">
        <v>18</v>
      </c>
      <c r="Q26" t="s">
        <v>87</v>
      </c>
      <c r="S26" s="3" t="s">
        <v>41</v>
      </c>
      <c r="T26" s="3" t="s">
        <v>61</v>
      </c>
      <c r="V26" s="3" t="s">
        <v>18</v>
      </c>
      <c r="W26" t="s">
        <v>87</v>
      </c>
      <c r="Y26" s="3" t="s">
        <v>41</v>
      </c>
      <c r="Z26">
        <v>0</v>
      </c>
      <c r="AM26" s="36" t="s">
        <v>99</v>
      </c>
      <c r="AN26" s="37" t="s">
        <v>41</v>
      </c>
      <c r="AO26" s="37" t="s">
        <v>177</v>
      </c>
      <c r="AP26" s="36"/>
      <c r="AQ26" s="37"/>
    </row>
    <row r="27" spans="5:30" ht="14.25" customHeight="1" thickBot="1">
      <c r="E27" s="4"/>
      <c r="F27" s="4"/>
      <c r="G27" s="4"/>
      <c r="H27" s="4"/>
      <c r="I27" s="3"/>
      <c r="N27" s="3"/>
      <c r="O27" s="3"/>
      <c r="Q27" s="3"/>
      <c r="T27" s="3"/>
      <c r="U27" s="3"/>
      <c r="W27" s="3"/>
      <c r="Z27" s="3"/>
      <c r="AD27" s="3"/>
    </row>
    <row r="28" spans="3:43" ht="14.25" customHeight="1">
      <c r="C28" s="16" t="s">
        <v>75</v>
      </c>
      <c r="D28" s="17"/>
      <c r="E28" s="18" t="s">
        <v>29</v>
      </c>
      <c r="F28" s="18"/>
      <c r="G28" s="18"/>
      <c r="H28" s="18" t="s">
        <v>34</v>
      </c>
      <c r="I28" s="19" t="s">
        <v>63</v>
      </c>
      <c r="J28" s="17"/>
      <c r="K28" s="17"/>
      <c r="L28" s="17" t="s">
        <v>17</v>
      </c>
      <c r="M28" s="17" t="s">
        <v>19</v>
      </c>
      <c r="N28" s="19" t="s">
        <v>18</v>
      </c>
      <c r="O28" s="19" t="s">
        <v>60</v>
      </c>
      <c r="P28" s="17"/>
      <c r="Q28" s="19"/>
      <c r="R28" s="17" t="s">
        <v>17</v>
      </c>
      <c r="S28" s="17" t="s">
        <v>22</v>
      </c>
      <c r="T28" s="19" t="s">
        <v>18</v>
      </c>
      <c r="U28" s="19" t="s">
        <v>68</v>
      </c>
      <c r="V28" s="17"/>
      <c r="W28" s="19"/>
      <c r="X28" s="17" t="s">
        <v>17</v>
      </c>
      <c r="Y28" s="17" t="s">
        <v>24</v>
      </c>
      <c r="Z28" s="19" t="s">
        <v>18</v>
      </c>
      <c r="AA28" s="17">
        <v>0</v>
      </c>
      <c r="AB28" s="17" t="s">
        <v>17</v>
      </c>
      <c r="AC28" s="17" t="s">
        <v>26</v>
      </c>
      <c r="AD28" s="19" t="s">
        <v>18</v>
      </c>
      <c r="AE28" s="17">
        <v>0</v>
      </c>
      <c r="AF28" s="17" t="s">
        <v>17</v>
      </c>
      <c r="AG28" s="17" t="s">
        <v>28</v>
      </c>
      <c r="AH28" s="17" t="s">
        <v>35</v>
      </c>
      <c r="AI28" s="17"/>
      <c r="AJ28" s="17"/>
      <c r="AK28" s="17"/>
      <c r="AL28" s="17"/>
      <c r="AM28" s="17"/>
      <c r="AN28" s="17"/>
      <c r="AO28" s="17"/>
      <c r="AP28" s="17"/>
      <c r="AQ28" s="20"/>
    </row>
    <row r="29" spans="3:43" ht="14.25" customHeight="1">
      <c r="C29" s="21" t="s">
        <v>76</v>
      </c>
      <c r="D29" s="7"/>
      <c r="E29" s="8" t="s">
        <v>29</v>
      </c>
      <c r="F29" s="9"/>
      <c r="G29" s="9"/>
      <c r="H29" s="10" t="s">
        <v>34</v>
      </c>
      <c r="I29" s="11" t="s">
        <v>55</v>
      </c>
      <c r="J29" s="2"/>
      <c r="K29" s="2"/>
      <c r="L29" s="2" t="s">
        <v>17</v>
      </c>
      <c r="M29" s="2" t="s">
        <v>72</v>
      </c>
      <c r="N29" s="11" t="s">
        <v>60</v>
      </c>
      <c r="O29" s="2"/>
      <c r="P29" s="11"/>
      <c r="Q29" s="2" t="s">
        <v>17</v>
      </c>
      <c r="R29" s="2" t="s">
        <v>73</v>
      </c>
      <c r="S29" s="11" t="s">
        <v>90</v>
      </c>
      <c r="T29" s="2"/>
      <c r="U29" s="11"/>
      <c r="V29" s="2" t="s">
        <v>17</v>
      </c>
      <c r="W29" s="2" t="s">
        <v>74</v>
      </c>
      <c r="X29" s="2" t="s">
        <v>35</v>
      </c>
      <c r="Y29" s="12"/>
      <c r="Z29" s="12"/>
      <c r="AA29" s="12"/>
      <c r="AB29" s="13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22"/>
    </row>
    <row r="30" spans="3:43" ht="14.25" customHeight="1">
      <c r="C30" s="21" t="s">
        <v>77</v>
      </c>
      <c r="D30" s="7"/>
      <c r="E30" s="14" t="s">
        <v>69</v>
      </c>
      <c r="F30" s="9"/>
      <c r="G30" s="9"/>
      <c r="H30" s="15" t="s">
        <v>37</v>
      </c>
      <c r="I30" s="9">
        <v>4</v>
      </c>
      <c r="J30" s="9" t="s">
        <v>17</v>
      </c>
      <c r="K30" s="13" t="s">
        <v>63</v>
      </c>
      <c r="L30" s="9"/>
      <c r="M30" s="12"/>
      <c r="N30" s="12" t="s">
        <v>17</v>
      </c>
      <c r="O30" s="12" t="s">
        <v>22</v>
      </c>
      <c r="P30" s="13" t="s">
        <v>18</v>
      </c>
      <c r="Q30" s="13">
        <v>3</v>
      </c>
      <c r="R30" s="12" t="s">
        <v>17</v>
      </c>
      <c r="S30" s="13" t="s">
        <v>60</v>
      </c>
      <c r="T30" s="13"/>
      <c r="U30" s="13"/>
      <c r="V30" s="12" t="s">
        <v>17</v>
      </c>
      <c r="W30" s="12" t="s">
        <v>24</v>
      </c>
      <c r="X30" s="13" t="s">
        <v>18</v>
      </c>
      <c r="Y30" s="13">
        <v>2</v>
      </c>
      <c r="Z30" s="12" t="s">
        <v>17</v>
      </c>
      <c r="AA30" s="13" t="s">
        <v>68</v>
      </c>
      <c r="AB30" s="12"/>
      <c r="AC30" s="12"/>
      <c r="AD30" s="12" t="s">
        <v>17</v>
      </c>
      <c r="AE30" s="12" t="s">
        <v>0</v>
      </c>
      <c r="AF30" s="12" t="s">
        <v>42</v>
      </c>
      <c r="AG30" s="11" t="s">
        <v>70</v>
      </c>
      <c r="AH30" s="2"/>
      <c r="AI30" s="2"/>
      <c r="AJ30" s="11" t="s">
        <v>71</v>
      </c>
      <c r="AK30" s="11"/>
      <c r="AL30" s="11"/>
      <c r="AM30" s="2"/>
      <c r="AN30" s="11" t="s">
        <v>89</v>
      </c>
      <c r="AO30" s="2"/>
      <c r="AP30" s="2"/>
      <c r="AQ30" s="22"/>
    </row>
    <row r="31" spans="3:43" ht="14.25" customHeight="1">
      <c r="C31" s="21" t="s">
        <v>78</v>
      </c>
      <c r="D31" s="7"/>
      <c r="E31" s="8" t="s">
        <v>30</v>
      </c>
      <c r="F31" s="9" t="s">
        <v>33</v>
      </c>
      <c r="G31" s="9" t="s">
        <v>17</v>
      </c>
      <c r="H31" s="13" t="s">
        <v>37</v>
      </c>
      <c r="I31" s="9">
        <v>12</v>
      </c>
      <c r="J31" s="9" t="s">
        <v>17</v>
      </c>
      <c r="K31" s="13" t="s">
        <v>63</v>
      </c>
      <c r="L31" s="9"/>
      <c r="M31" s="12"/>
      <c r="N31" s="12" t="s">
        <v>17</v>
      </c>
      <c r="O31" s="12" t="s">
        <v>24</v>
      </c>
      <c r="P31" s="13" t="s">
        <v>18</v>
      </c>
      <c r="Q31" s="13">
        <v>6</v>
      </c>
      <c r="R31" s="12" t="s">
        <v>17</v>
      </c>
      <c r="S31" s="13" t="s">
        <v>60</v>
      </c>
      <c r="T31" s="12"/>
      <c r="U31" s="12"/>
      <c r="V31" s="12" t="s">
        <v>17</v>
      </c>
      <c r="W31" s="12" t="s">
        <v>26</v>
      </c>
      <c r="X31" s="13" t="s">
        <v>18</v>
      </c>
      <c r="Y31" s="13">
        <v>2</v>
      </c>
      <c r="Z31" s="12" t="s">
        <v>17</v>
      </c>
      <c r="AA31" s="13" t="s">
        <v>88</v>
      </c>
      <c r="AB31" s="13"/>
      <c r="AC31" s="13"/>
      <c r="AD31" s="12" t="s">
        <v>42</v>
      </c>
      <c r="AE31" s="11" t="s">
        <v>91</v>
      </c>
      <c r="AF31" s="11"/>
      <c r="AG31" s="11" t="s">
        <v>92</v>
      </c>
      <c r="AH31" s="2"/>
      <c r="AI31" s="11" t="s">
        <v>93</v>
      </c>
      <c r="AJ31" s="11"/>
      <c r="AK31" s="11"/>
      <c r="AL31" s="12"/>
      <c r="AM31" s="12"/>
      <c r="AN31" s="12"/>
      <c r="AO31" s="12"/>
      <c r="AP31" s="12"/>
      <c r="AQ31" s="22"/>
    </row>
    <row r="32" spans="3:43" ht="14.25" customHeight="1">
      <c r="C32" s="21" t="s">
        <v>76</v>
      </c>
      <c r="D32" s="7"/>
      <c r="E32" s="8" t="s">
        <v>31</v>
      </c>
      <c r="F32" s="9" t="s">
        <v>33</v>
      </c>
      <c r="G32" s="9" t="s">
        <v>17</v>
      </c>
      <c r="H32" s="15" t="s">
        <v>94</v>
      </c>
      <c r="I32" s="9">
        <v>24</v>
      </c>
      <c r="J32" s="9" t="s">
        <v>17</v>
      </c>
      <c r="K32" s="13" t="s">
        <v>63</v>
      </c>
      <c r="L32" s="9"/>
      <c r="M32" s="12"/>
      <c r="N32" s="12" t="s">
        <v>17</v>
      </c>
      <c r="O32" s="12" t="s">
        <v>0</v>
      </c>
      <c r="P32" s="13" t="s">
        <v>18</v>
      </c>
      <c r="Q32" s="13">
        <v>6</v>
      </c>
      <c r="R32" s="12" t="s">
        <v>17</v>
      </c>
      <c r="S32" s="13" t="s">
        <v>60</v>
      </c>
      <c r="T32" s="12"/>
      <c r="U32" s="12"/>
      <c r="V32" s="12" t="s">
        <v>42</v>
      </c>
      <c r="W32" s="11" t="s">
        <v>95</v>
      </c>
      <c r="X32" s="11"/>
      <c r="Y32" s="11" t="s">
        <v>96</v>
      </c>
      <c r="Z32" s="2"/>
      <c r="AA32" s="13"/>
      <c r="AB32" s="12"/>
      <c r="AC32" s="12"/>
      <c r="AD32" s="13"/>
      <c r="AE32" s="13"/>
      <c r="AF32" s="13"/>
      <c r="AG32" s="12"/>
      <c r="AH32" s="12"/>
      <c r="AI32" s="12"/>
      <c r="AJ32" s="13"/>
      <c r="AK32" s="13"/>
      <c r="AL32" s="13"/>
      <c r="AM32" s="12"/>
      <c r="AN32" s="12"/>
      <c r="AO32" s="12"/>
      <c r="AP32" s="12"/>
      <c r="AQ32" s="22"/>
    </row>
    <row r="33" spans="3:43" ht="14.25" customHeight="1" thickBot="1">
      <c r="C33" s="23" t="s">
        <v>57</v>
      </c>
      <c r="D33" s="24"/>
      <c r="E33" s="25" t="s">
        <v>32</v>
      </c>
      <c r="F33" s="26" t="s">
        <v>33</v>
      </c>
      <c r="G33" s="26" t="s">
        <v>17</v>
      </c>
      <c r="H33" s="27" t="s">
        <v>34</v>
      </c>
      <c r="I33" s="26">
        <v>24</v>
      </c>
      <c r="J33" s="26" t="s">
        <v>17</v>
      </c>
      <c r="K33" s="28" t="s">
        <v>55</v>
      </c>
      <c r="L33" s="29"/>
      <c r="M33" s="29" t="s">
        <v>35</v>
      </c>
      <c r="N33" s="28" t="s">
        <v>41</v>
      </c>
      <c r="O33" s="30" t="s">
        <v>14</v>
      </c>
      <c r="P33" s="28"/>
      <c r="Q33" s="29"/>
      <c r="R33" s="29"/>
      <c r="S33" s="29"/>
      <c r="T33" s="28"/>
      <c r="U33" s="28"/>
      <c r="V33" s="28"/>
      <c r="W33" s="29"/>
      <c r="X33" s="29"/>
      <c r="Y33" s="29"/>
      <c r="Z33" s="28"/>
      <c r="AA33" s="28"/>
      <c r="AB33" s="28"/>
      <c r="AC33" s="29"/>
      <c r="AD33" s="29"/>
      <c r="AE33" s="29"/>
      <c r="AF33" s="28"/>
      <c r="AG33" s="28"/>
      <c r="AH33" s="28"/>
      <c r="AI33" s="29"/>
      <c r="AJ33" s="29"/>
      <c r="AK33" s="29"/>
      <c r="AL33" s="29"/>
      <c r="AM33" s="29"/>
      <c r="AN33" s="29"/>
      <c r="AO33" s="29"/>
      <c r="AP33" s="29"/>
      <c r="AQ33" s="31"/>
    </row>
    <row r="34" spans="3:43" ht="14.25" customHeight="1">
      <c r="C34" s="2"/>
      <c r="D34" s="7"/>
      <c r="E34" s="8"/>
      <c r="F34" s="9"/>
      <c r="G34" s="9"/>
      <c r="H34" s="15"/>
      <c r="I34" s="9"/>
      <c r="J34" s="9"/>
      <c r="K34" s="13"/>
      <c r="L34" s="12"/>
      <c r="M34" s="12"/>
      <c r="N34" s="13"/>
      <c r="O34" s="2"/>
      <c r="P34" s="13"/>
      <c r="Q34" s="12"/>
      <c r="R34" s="12"/>
      <c r="S34" s="12"/>
      <c r="T34" s="13"/>
      <c r="U34" s="13"/>
      <c r="V34" s="13"/>
      <c r="W34" s="12"/>
      <c r="X34" s="12"/>
      <c r="Y34" s="12"/>
      <c r="Z34" s="13"/>
      <c r="AA34" s="13"/>
      <c r="AB34" s="13"/>
      <c r="AC34" s="12"/>
      <c r="AD34" s="12"/>
      <c r="AE34" s="12"/>
      <c r="AF34" s="13"/>
      <c r="AG34" s="13"/>
      <c r="AH34" s="13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3:43" ht="14.25" customHeight="1">
      <c r="C35" s="40" t="s">
        <v>193</v>
      </c>
      <c r="D35" s="7"/>
      <c r="E35" s="8"/>
      <c r="F35" s="9"/>
      <c r="G35" s="9"/>
      <c r="H35" s="15"/>
      <c r="I35" s="9"/>
      <c r="J35" s="9"/>
      <c r="K35" s="13"/>
      <c r="L35" s="12"/>
      <c r="M35" s="12"/>
      <c r="N35" s="13"/>
      <c r="O35" s="2"/>
      <c r="P35" s="13"/>
      <c r="Q35" s="12"/>
      <c r="R35" s="12"/>
      <c r="S35" s="12"/>
      <c r="T35" s="13"/>
      <c r="U35" s="13"/>
      <c r="V35" s="13"/>
      <c r="W35" s="12"/>
      <c r="X35" s="12"/>
      <c r="Y35" s="12"/>
      <c r="Z35" s="13"/>
      <c r="AA35" s="13"/>
      <c r="AB35" s="13"/>
      <c r="AC35" s="12"/>
      <c r="AD35" s="12"/>
      <c r="AE35" s="12"/>
      <c r="AF35" s="13"/>
      <c r="AG35" s="13"/>
      <c r="AH35" s="13"/>
      <c r="AI35" s="12"/>
      <c r="AJ35" s="12"/>
      <c r="AK35" s="12"/>
      <c r="AL35" s="12"/>
      <c r="AM35" s="12"/>
      <c r="AN35" s="12"/>
      <c r="AO35" s="12"/>
      <c r="AP35" s="12"/>
      <c r="AQ35" s="12"/>
    </row>
    <row r="37" spans="3:9" ht="14.25" customHeight="1">
      <c r="C37" s="131" t="s">
        <v>8</v>
      </c>
      <c r="D37" s="131"/>
      <c r="E37" s="132">
        <v>20000</v>
      </c>
      <c r="F37" s="132"/>
      <c r="G37" s="132"/>
      <c r="H37" s="132"/>
      <c r="I37" t="s">
        <v>80</v>
      </c>
    </row>
    <row r="38" spans="3:9" ht="14.25" customHeight="1">
      <c r="C38" s="131" t="s">
        <v>3</v>
      </c>
      <c r="D38" s="131"/>
      <c r="E38" s="133">
        <v>6</v>
      </c>
      <c r="F38" s="133"/>
      <c r="G38" s="133"/>
      <c r="H38" s="133"/>
      <c r="I38" t="s">
        <v>4</v>
      </c>
    </row>
    <row r="39" spans="3:9" ht="14.25" customHeight="1">
      <c r="C39" s="131" t="s">
        <v>81</v>
      </c>
      <c r="D39" s="131"/>
      <c r="E39" s="143">
        <v>10</v>
      </c>
      <c r="F39" s="143"/>
      <c r="G39" s="143"/>
      <c r="H39" s="143"/>
      <c r="I39" t="s">
        <v>6</v>
      </c>
    </row>
    <row r="40" ht="14.25" customHeight="1" thickBot="1"/>
    <row r="41" spans="1:28" ht="14.25" customHeight="1">
      <c r="A41" s="32" t="s">
        <v>1</v>
      </c>
      <c r="B41" s="33"/>
      <c r="C41" s="140" t="s">
        <v>0</v>
      </c>
      <c r="D41" s="140"/>
      <c r="E41" s="125" t="s">
        <v>83</v>
      </c>
      <c r="F41" s="126"/>
      <c r="G41" s="125" t="s">
        <v>82</v>
      </c>
      <c r="H41" s="126"/>
      <c r="I41" s="140" t="s">
        <v>84</v>
      </c>
      <c r="J41" s="140"/>
      <c r="K41" s="140"/>
      <c r="L41" s="140"/>
      <c r="M41" s="139" t="s">
        <v>86</v>
      </c>
      <c r="N41" s="140"/>
      <c r="O41" s="140"/>
      <c r="P41" s="140"/>
      <c r="Q41" s="140" t="s">
        <v>85</v>
      </c>
      <c r="R41" s="140"/>
      <c r="S41" s="140"/>
      <c r="T41" s="141"/>
      <c r="V41" t="str">
        <f>C41</f>
        <v>z</v>
      </c>
      <c r="W41" t="s">
        <v>13</v>
      </c>
      <c r="X41" t="s">
        <v>12</v>
      </c>
      <c r="Z41" t="str">
        <f>C41</f>
        <v>z</v>
      </c>
      <c r="AA41" s="34" t="s">
        <v>11</v>
      </c>
      <c r="AB41" t="s">
        <v>10</v>
      </c>
    </row>
    <row r="42" spans="1:28" ht="14.25" customHeight="1">
      <c r="A42" s="127">
        <v>0</v>
      </c>
      <c r="B42" s="128"/>
      <c r="C42" s="128">
        <f>A42*$E$38</f>
        <v>0</v>
      </c>
      <c r="D42" s="128"/>
      <c r="E42" s="121">
        <f>$E$39</f>
        <v>10</v>
      </c>
      <c r="F42" s="122"/>
      <c r="G42" s="121">
        <f>($E$39*$C42-$E$39*$E$38)</f>
        <v>-60</v>
      </c>
      <c r="H42" s="122"/>
      <c r="I42" s="134">
        <f aca="true" t="shared" si="0" ref="I42:I52">-($E$39*$C42^2/2-$E$39*$E$38*$C42+2*$E$39*$E$38^2/4)</f>
        <v>-180</v>
      </c>
      <c r="J42" s="134"/>
      <c r="K42" s="134"/>
      <c r="L42" s="134"/>
      <c r="M42" s="136">
        <f aca="true" t="shared" si="1" ref="M42:M52">-$E$39/(6*$E$37)*$C42^3+$E$39*$E$38/(2*$E$37)*$C42^2-$E$39*$E$38^2/(2*$E$37)*$C42</f>
        <v>0</v>
      </c>
      <c r="N42" s="134"/>
      <c r="O42" s="134"/>
      <c r="P42" s="134"/>
      <c r="Q42" s="136">
        <f aca="true" t="shared" si="2" ref="Q42:Q52">$E$39/(24*$E$37)*$C42^4-$E$39*$E$38/(6*$E$37)*$C42^3+$E$39*$E$38^2/(4*$E$37)*$C42^2</f>
        <v>0</v>
      </c>
      <c r="R42" s="134"/>
      <c r="S42" s="134"/>
      <c r="T42" s="138"/>
      <c r="V42">
        <f aca="true" t="shared" si="3" ref="V42:V52">C42</f>
        <v>0</v>
      </c>
      <c r="W42">
        <f aca="true" t="shared" si="4" ref="W42:W52">G42</f>
        <v>-60</v>
      </c>
      <c r="X42">
        <f aca="true" t="shared" si="5" ref="X42:X52">I42</f>
        <v>-180</v>
      </c>
      <c r="Z42">
        <f>C42</f>
        <v>0</v>
      </c>
      <c r="AA42" s="35">
        <f>M42</f>
        <v>0</v>
      </c>
      <c r="AB42" s="1">
        <f>Q42</f>
        <v>0</v>
      </c>
    </row>
    <row r="43" spans="1:28" ht="14.25" customHeight="1">
      <c r="A43" s="127">
        <v>0.1</v>
      </c>
      <c r="B43" s="128"/>
      <c r="C43" s="128">
        <f aca="true" t="shared" si="6" ref="C43:C52">A43*$E$38</f>
        <v>0.6000000000000001</v>
      </c>
      <c r="D43" s="128"/>
      <c r="E43" s="121">
        <f aca="true" t="shared" si="7" ref="E43:E52">$E$39</f>
        <v>10</v>
      </c>
      <c r="F43" s="122"/>
      <c r="G43" s="121">
        <f aca="true" t="shared" si="8" ref="G43:G52">($E$39*$C43-$E$39*$E$38)</f>
        <v>-54</v>
      </c>
      <c r="H43" s="122"/>
      <c r="I43" s="134">
        <f t="shared" si="0"/>
        <v>-145.79999999999998</v>
      </c>
      <c r="J43" s="134"/>
      <c r="K43" s="134"/>
      <c r="L43" s="134"/>
      <c r="M43" s="136">
        <f t="shared" si="1"/>
        <v>-0.004878</v>
      </c>
      <c r="N43" s="134"/>
      <c r="O43" s="134"/>
      <c r="P43" s="134"/>
      <c r="Q43" s="136">
        <f t="shared" si="2"/>
        <v>0.0015147000000000003</v>
      </c>
      <c r="R43" s="134"/>
      <c r="S43" s="134"/>
      <c r="T43" s="138"/>
      <c r="V43">
        <f t="shared" si="3"/>
        <v>0.6000000000000001</v>
      </c>
      <c r="W43">
        <f t="shared" si="4"/>
        <v>-54</v>
      </c>
      <c r="X43">
        <f t="shared" si="5"/>
        <v>-145.79999999999998</v>
      </c>
      <c r="Z43">
        <f aca="true" t="shared" si="9" ref="Z43:Z52">C43</f>
        <v>0.6000000000000001</v>
      </c>
      <c r="AA43" s="35">
        <f aca="true" t="shared" si="10" ref="AA43:AA52">M43</f>
        <v>-0.004878</v>
      </c>
      <c r="AB43" s="1">
        <f aca="true" t="shared" si="11" ref="AB43:AB52">Q43</f>
        <v>0.0015147000000000003</v>
      </c>
    </row>
    <row r="44" spans="1:28" ht="14.25" customHeight="1">
      <c r="A44" s="127">
        <v>0.2</v>
      </c>
      <c r="B44" s="128"/>
      <c r="C44" s="128">
        <f t="shared" si="6"/>
        <v>1.2000000000000002</v>
      </c>
      <c r="D44" s="128"/>
      <c r="E44" s="121">
        <f t="shared" si="7"/>
        <v>10</v>
      </c>
      <c r="F44" s="122"/>
      <c r="G44" s="121">
        <f t="shared" si="8"/>
        <v>-48</v>
      </c>
      <c r="H44" s="122"/>
      <c r="I44" s="134">
        <f t="shared" si="0"/>
        <v>-115.19999999999999</v>
      </c>
      <c r="J44" s="134"/>
      <c r="K44" s="134"/>
      <c r="L44" s="134"/>
      <c r="M44" s="136">
        <f t="shared" si="1"/>
        <v>-0.008784</v>
      </c>
      <c r="N44" s="134"/>
      <c r="O44" s="134"/>
      <c r="P44" s="134"/>
      <c r="Q44" s="136">
        <f t="shared" si="2"/>
        <v>0.005659200000000001</v>
      </c>
      <c r="R44" s="134"/>
      <c r="S44" s="134"/>
      <c r="T44" s="138"/>
      <c r="V44">
        <f t="shared" si="3"/>
        <v>1.2000000000000002</v>
      </c>
      <c r="W44">
        <f t="shared" si="4"/>
        <v>-48</v>
      </c>
      <c r="X44">
        <f t="shared" si="5"/>
        <v>-115.19999999999999</v>
      </c>
      <c r="Z44">
        <f t="shared" si="9"/>
        <v>1.2000000000000002</v>
      </c>
      <c r="AA44" s="35">
        <f t="shared" si="10"/>
        <v>-0.008784</v>
      </c>
      <c r="AB44" s="1">
        <f t="shared" si="11"/>
        <v>0.005659200000000001</v>
      </c>
    </row>
    <row r="45" spans="1:28" ht="14.25" customHeight="1">
      <c r="A45" s="127">
        <v>0.3</v>
      </c>
      <c r="B45" s="128"/>
      <c r="C45" s="128">
        <f t="shared" si="6"/>
        <v>1.7999999999999998</v>
      </c>
      <c r="D45" s="128"/>
      <c r="E45" s="121">
        <f t="shared" si="7"/>
        <v>10</v>
      </c>
      <c r="F45" s="122"/>
      <c r="G45" s="121">
        <f t="shared" si="8"/>
        <v>-42</v>
      </c>
      <c r="H45" s="122"/>
      <c r="I45" s="134">
        <f t="shared" si="0"/>
        <v>-88.20000000000002</v>
      </c>
      <c r="J45" s="134"/>
      <c r="K45" s="134"/>
      <c r="L45" s="134"/>
      <c r="M45" s="136">
        <f t="shared" si="1"/>
        <v>-0.011825999999999996</v>
      </c>
      <c r="N45" s="134"/>
      <c r="O45" s="134"/>
      <c r="P45" s="134"/>
      <c r="Q45" s="136">
        <f t="shared" si="2"/>
        <v>0.011882699999999996</v>
      </c>
      <c r="R45" s="134"/>
      <c r="S45" s="134"/>
      <c r="T45" s="138"/>
      <c r="V45">
        <f t="shared" si="3"/>
        <v>1.7999999999999998</v>
      </c>
      <c r="W45">
        <f t="shared" si="4"/>
        <v>-42</v>
      </c>
      <c r="X45">
        <f t="shared" si="5"/>
        <v>-88.20000000000002</v>
      </c>
      <c r="Z45">
        <f t="shared" si="9"/>
        <v>1.7999999999999998</v>
      </c>
      <c r="AA45" s="35">
        <f t="shared" si="10"/>
        <v>-0.011825999999999996</v>
      </c>
      <c r="AB45" s="1">
        <f t="shared" si="11"/>
        <v>0.011882699999999996</v>
      </c>
    </row>
    <row r="46" spans="1:28" ht="14.25" customHeight="1">
      <c r="A46" s="127">
        <v>0.4</v>
      </c>
      <c r="B46" s="128"/>
      <c r="C46" s="128">
        <f t="shared" si="6"/>
        <v>2.4000000000000004</v>
      </c>
      <c r="D46" s="128"/>
      <c r="E46" s="121">
        <f t="shared" si="7"/>
        <v>10</v>
      </c>
      <c r="F46" s="122"/>
      <c r="G46" s="121">
        <f t="shared" si="8"/>
        <v>-36</v>
      </c>
      <c r="H46" s="122"/>
      <c r="I46" s="134">
        <f t="shared" si="0"/>
        <v>-64.79999999999998</v>
      </c>
      <c r="J46" s="134"/>
      <c r="K46" s="134"/>
      <c r="L46" s="134"/>
      <c r="M46" s="136">
        <f t="shared" si="1"/>
        <v>-0.014112</v>
      </c>
      <c r="N46" s="134"/>
      <c r="O46" s="134"/>
      <c r="P46" s="134"/>
      <c r="Q46" s="136">
        <f t="shared" si="2"/>
        <v>0.019699200000000004</v>
      </c>
      <c r="R46" s="134"/>
      <c r="S46" s="134"/>
      <c r="T46" s="138"/>
      <c r="V46">
        <f t="shared" si="3"/>
        <v>2.4000000000000004</v>
      </c>
      <c r="W46">
        <f t="shared" si="4"/>
        <v>-36</v>
      </c>
      <c r="X46">
        <f t="shared" si="5"/>
        <v>-64.79999999999998</v>
      </c>
      <c r="Z46">
        <f t="shared" si="9"/>
        <v>2.4000000000000004</v>
      </c>
      <c r="AA46" s="35">
        <f t="shared" si="10"/>
        <v>-0.014112</v>
      </c>
      <c r="AB46" s="1">
        <f t="shared" si="11"/>
        <v>0.019699200000000004</v>
      </c>
    </row>
    <row r="47" spans="1:28" ht="14.25" customHeight="1">
      <c r="A47" s="127">
        <v>0.5</v>
      </c>
      <c r="B47" s="128"/>
      <c r="C47" s="128">
        <f t="shared" si="6"/>
        <v>3</v>
      </c>
      <c r="D47" s="128"/>
      <c r="E47" s="121">
        <f t="shared" si="7"/>
        <v>10</v>
      </c>
      <c r="F47" s="122"/>
      <c r="G47" s="121">
        <f t="shared" si="8"/>
        <v>-30</v>
      </c>
      <c r="H47" s="122"/>
      <c r="I47" s="134">
        <f t="shared" si="0"/>
        <v>-45</v>
      </c>
      <c r="J47" s="134"/>
      <c r="K47" s="134"/>
      <c r="L47" s="134"/>
      <c r="M47" s="136">
        <f t="shared" si="1"/>
        <v>-0.015749999999999997</v>
      </c>
      <c r="N47" s="134"/>
      <c r="O47" s="134"/>
      <c r="P47" s="134"/>
      <c r="Q47" s="136">
        <f t="shared" si="2"/>
        <v>0.028687499999999994</v>
      </c>
      <c r="R47" s="134"/>
      <c r="S47" s="134"/>
      <c r="T47" s="138"/>
      <c r="V47">
        <f t="shared" si="3"/>
        <v>3</v>
      </c>
      <c r="W47">
        <f t="shared" si="4"/>
        <v>-30</v>
      </c>
      <c r="X47">
        <f t="shared" si="5"/>
        <v>-45</v>
      </c>
      <c r="Z47">
        <f t="shared" si="9"/>
        <v>3</v>
      </c>
      <c r="AA47" s="35">
        <f t="shared" si="10"/>
        <v>-0.015749999999999997</v>
      </c>
      <c r="AB47" s="1">
        <f t="shared" si="11"/>
        <v>0.028687499999999994</v>
      </c>
    </row>
    <row r="48" spans="1:28" ht="14.25" customHeight="1">
      <c r="A48" s="127">
        <v>0.6</v>
      </c>
      <c r="B48" s="128"/>
      <c r="C48" s="128">
        <f t="shared" si="6"/>
        <v>3.5999999999999996</v>
      </c>
      <c r="D48" s="128"/>
      <c r="E48" s="121">
        <f t="shared" si="7"/>
        <v>10</v>
      </c>
      <c r="F48" s="122"/>
      <c r="G48" s="121">
        <f t="shared" si="8"/>
        <v>-24</v>
      </c>
      <c r="H48" s="122"/>
      <c r="I48" s="134">
        <f t="shared" si="0"/>
        <v>-28.80000000000001</v>
      </c>
      <c r="J48" s="134"/>
      <c r="K48" s="134"/>
      <c r="L48" s="134"/>
      <c r="M48" s="136">
        <f t="shared" si="1"/>
        <v>-0.016847999999999995</v>
      </c>
      <c r="N48" s="134"/>
      <c r="O48" s="134"/>
      <c r="P48" s="134"/>
      <c r="Q48" s="136">
        <f t="shared" si="2"/>
        <v>0.03849119999999999</v>
      </c>
      <c r="R48" s="134"/>
      <c r="S48" s="134"/>
      <c r="T48" s="138"/>
      <c r="V48">
        <f t="shared" si="3"/>
        <v>3.5999999999999996</v>
      </c>
      <c r="W48">
        <f t="shared" si="4"/>
        <v>-24</v>
      </c>
      <c r="X48">
        <f t="shared" si="5"/>
        <v>-28.80000000000001</v>
      </c>
      <c r="Z48">
        <f t="shared" si="9"/>
        <v>3.5999999999999996</v>
      </c>
      <c r="AA48" s="35">
        <f t="shared" si="10"/>
        <v>-0.016847999999999995</v>
      </c>
      <c r="AB48" s="1">
        <f t="shared" si="11"/>
        <v>0.03849119999999999</v>
      </c>
    </row>
    <row r="49" spans="1:28" ht="14.25" customHeight="1">
      <c r="A49" s="127">
        <v>0.7</v>
      </c>
      <c r="B49" s="128"/>
      <c r="C49" s="128">
        <f t="shared" si="6"/>
        <v>4.199999999999999</v>
      </c>
      <c r="D49" s="128"/>
      <c r="E49" s="121">
        <f t="shared" si="7"/>
        <v>10</v>
      </c>
      <c r="F49" s="122"/>
      <c r="G49" s="121">
        <f t="shared" si="8"/>
        <v>-18.000000000000007</v>
      </c>
      <c r="H49" s="122"/>
      <c r="I49" s="134">
        <f t="shared" si="0"/>
        <v>-16.200000000000017</v>
      </c>
      <c r="J49" s="134"/>
      <c r="K49" s="134"/>
      <c r="L49" s="134"/>
      <c r="M49" s="136">
        <f t="shared" si="1"/>
        <v>-0.017514000000000002</v>
      </c>
      <c r="N49" s="134"/>
      <c r="O49" s="134"/>
      <c r="P49" s="134"/>
      <c r="Q49" s="136">
        <f t="shared" si="2"/>
        <v>0.04881869999999997</v>
      </c>
      <c r="R49" s="134"/>
      <c r="S49" s="134"/>
      <c r="T49" s="138"/>
      <c r="V49">
        <f t="shared" si="3"/>
        <v>4.199999999999999</v>
      </c>
      <c r="W49">
        <f t="shared" si="4"/>
        <v>-18.000000000000007</v>
      </c>
      <c r="X49">
        <f t="shared" si="5"/>
        <v>-16.200000000000017</v>
      </c>
      <c r="Z49">
        <f t="shared" si="9"/>
        <v>4.199999999999999</v>
      </c>
      <c r="AA49" s="35">
        <f t="shared" si="10"/>
        <v>-0.017514000000000002</v>
      </c>
      <c r="AB49" s="1">
        <f t="shared" si="11"/>
        <v>0.04881869999999997</v>
      </c>
    </row>
    <row r="50" spans="1:28" ht="14.25" customHeight="1">
      <c r="A50" s="127">
        <v>0.8</v>
      </c>
      <c r="B50" s="128"/>
      <c r="C50" s="128">
        <f t="shared" si="6"/>
        <v>4.800000000000001</v>
      </c>
      <c r="D50" s="128"/>
      <c r="E50" s="121">
        <f t="shared" si="7"/>
        <v>10</v>
      </c>
      <c r="F50" s="122"/>
      <c r="G50" s="121">
        <f t="shared" si="8"/>
        <v>-11.999999999999993</v>
      </c>
      <c r="H50" s="122"/>
      <c r="I50" s="134">
        <f t="shared" si="0"/>
        <v>-7.199999999999989</v>
      </c>
      <c r="J50" s="134"/>
      <c r="K50" s="134"/>
      <c r="L50" s="134"/>
      <c r="M50" s="136">
        <f t="shared" si="1"/>
        <v>-0.017855999999999997</v>
      </c>
      <c r="N50" s="134"/>
      <c r="O50" s="134"/>
      <c r="P50" s="134"/>
      <c r="Q50" s="136">
        <f t="shared" si="2"/>
        <v>0.05944320000000001</v>
      </c>
      <c r="R50" s="134"/>
      <c r="S50" s="134"/>
      <c r="T50" s="138"/>
      <c r="V50">
        <f t="shared" si="3"/>
        <v>4.800000000000001</v>
      </c>
      <c r="W50">
        <f t="shared" si="4"/>
        <v>-11.999999999999993</v>
      </c>
      <c r="X50">
        <f t="shared" si="5"/>
        <v>-7.199999999999989</v>
      </c>
      <c r="Z50">
        <f t="shared" si="9"/>
        <v>4.800000000000001</v>
      </c>
      <c r="AA50" s="35">
        <f t="shared" si="10"/>
        <v>-0.017855999999999997</v>
      </c>
      <c r="AB50" s="1">
        <f t="shared" si="11"/>
        <v>0.05944320000000001</v>
      </c>
    </row>
    <row r="51" spans="1:28" ht="14.25" customHeight="1">
      <c r="A51" s="127">
        <v>0.9</v>
      </c>
      <c r="B51" s="128"/>
      <c r="C51" s="128">
        <f t="shared" si="6"/>
        <v>5.4</v>
      </c>
      <c r="D51" s="128"/>
      <c r="E51" s="121">
        <f t="shared" si="7"/>
        <v>10</v>
      </c>
      <c r="F51" s="122"/>
      <c r="G51" s="121">
        <f t="shared" si="8"/>
        <v>-6</v>
      </c>
      <c r="H51" s="122"/>
      <c r="I51" s="134">
        <f t="shared" si="0"/>
        <v>-1.8000000000000114</v>
      </c>
      <c r="J51" s="134"/>
      <c r="K51" s="134"/>
      <c r="L51" s="134"/>
      <c r="M51" s="136">
        <f t="shared" si="1"/>
        <v>-0.01798199999999999</v>
      </c>
      <c r="N51" s="134"/>
      <c r="O51" s="134"/>
      <c r="P51" s="134"/>
      <c r="Q51" s="136">
        <f t="shared" si="2"/>
        <v>0.07020269999999999</v>
      </c>
      <c r="R51" s="134"/>
      <c r="S51" s="134"/>
      <c r="T51" s="138"/>
      <c r="V51">
        <f t="shared" si="3"/>
        <v>5.4</v>
      </c>
      <c r="W51">
        <f t="shared" si="4"/>
        <v>-6</v>
      </c>
      <c r="X51">
        <f t="shared" si="5"/>
        <v>-1.8000000000000114</v>
      </c>
      <c r="Z51">
        <f t="shared" si="9"/>
        <v>5.4</v>
      </c>
      <c r="AA51" s="35">
        <f t="shared" si="10"/>
        <v>-0.01798199999999999</v>
      </c>
      <c r="AB51" s="1">
        <f t="shared" si="11"/>
        <v>0.07020269999999999</v>
      </c>
    </row>
    <row r="52" spans="1:28" ht="14.25" customHeight="1" thickBot="1">
      <c r="A52" s="129">
        <v>1</v>
      </c>
      <c r="B52" s="130"/>
      <c r="C52" s="130">
        <f t="shared" si="6"/>
        <v>6</v>
      </c>
      <c r="D52" s="130"/>
      <c r="E52" s="123">
        <f t="shared" si="7"/>
        <v>10</v>
      </c>
      <c r="F52" s="124"/>
      <c r="G52" s="123">
        <f t="shared" si="8"/>
        <v>0</v>
      </c>
      <c r="H52" s="124"/>
      <c r="I52" s="135">
        <f t="shared" si="0"/>
        <v>0</v>
      </c>
      <c r="J52" s="135"/>
      <c r="K52" s="135"/>
      <c r="L52" s="135"/>
      <c r="M52" s="137">
        <f t="shared" si="1"/>
        <v>-0.017999999999999988</v>
      </c>
      <c r="N52" s="135"/>
      <c r="O52" s="135"/>
      <c r="P52" s="135"/>
      <c r="Q52" s="137">
        <f t="shared" si="2"/>
        <v>0.08099999999999997</v>
      </c>
      <c r="R52" s="135"/>
      <c r="S52" s="135"/>
      <c r="T52" s="142"/>
      <c r="V52">
        <f t="shared" si="3"/>
        <v>6</v>
      </c>
      <c r="W52">
        <f t="shared" si="4"/>
        <v>0</v>
      </c>
      <c r="X52">
        <f t="shared" si="5"/>
        <v>0</v>
      </c>
      <c r="Z52">
        <f t="shared" si="9"/>
        <v>6</v>
      </c>
      <c r="AA52" s="35">
        <f t="shared" si="10"/>
        <v>-0.017999999999999988</v>
      </c>
      <c r="AB52" s="1">
        <f t="shared" si="11"/>
        <v>0.08099999999999997</v>
      </c>
    </row>
  </sheetData>
  <sheetProtection password="F24A" sheet="1" objects="1" scenarios="1"/>
  <mergeCells count="94">
    <mergeCell ref="C39:D39"/>
    <mergeCell ref="E39:H39"/>
    <mergeCell ref="I41:L41"/>
    <mergeCell ref="C41:D41"/>
    <mergeCell ref="G41:H41"/>
    <mergeCell ref="I51:L51"/>
    <mergeCell ref="M41:P41"/>
    <mergeCell ref="Q41:T41"/>
    <mergeCell ref="Q52:T52"/>
    <mergeCell ref="Q48:T48"/>
    <mergeCell ref="Q49:T49"/>
    <mergeCell ref="Q50:T50"/>
    <mergeCell ref="Q51:T51"/>
    <mergeCell ref="M50:P50"/>
    <mergeCell ref="M51:P51"/>
    <mergeCell ref="M52:P52"/>
    <mergeCell ref="Q42:T42"/>
    <mergeCell ref="Q43:T43"/>
    <mergeCell ref="Q44:T44"/>
    <mergeCell ref="Q45:T45"/>
    <mergeCell ref="Q46:T46"/>
    <mergeCell ref="Q47:T47"/>
    <mergeCell ref="M43:P43"/>
    <mergeCell ref="I52:L52"/>
    <mergeCell ref="M42:P42"/>
    <mergeCell ref="M44:P44"/>
    <mergeCell ref="M45:P45"/>
    <mergeCell ref="M46:P46"/>
    <mergeCell ref="M47:P47"/>
    <mergeCell ref="M48:P48"/>
    <mergeCell ref="M49:P49"/>
    <mergeCell ref="I43:L43"/>
    <mergeCell ref="I48:L48"/>
    <mergeCell ref="G48:H48"/>
    <mergeCell ref="G49:H49"/>
    <mergeCell ref="G50:H50"/>
    <mergeCell ref="I42:L42"/>
    <mergeCell ref="I44:L44"/>
    <mergeCell ref="I45:L45"/>
    <mergeCell ref="I46:L46"/>
    <mergeCell ref="I47:L47"/>
    <mergeCell ref="I49:L49"/>
    <mergeCell ref="I50:L50"/>
    <mergeCell ref="G44:H44"/>
    <mergeCell ref="G45:H45"/>
    <mergeCell ref="G46:H46"/>
    <mergeCell ref="G47:H47"/>
    <mergeCell ref="C50:D50"/>
    <mergeCell ref="C51:D51"/>
    <mergeCell ref="C49:D49"/>
    <mergeCell ref="C42:D42"/>
    <mergeCell ref="C45:D45"/>
    <mergeCell ref="C52:D52"/>
    <mergeCell ref="C37:D37"/>
    <mergeCell ref="E37:H37"/>
    <mergeCell ref="C38:D38"/>
    <mergeCell ref="E38:H38"/>
    <mergeCell ref="C43:D43"/>
    <mergeCell ref="C44:D44"/>
    <mergeCell ref="C46:D46"/>
    <mergeCell ref="C47:D47"/>
    <mergeCell ref="C48:D48"/>
    <mergeCell ref="A50:B50"/>
    <mergeCell ref="A51:B51"/>
    <mergeCell ref="A52:B52"/>
    <mergeCell ref="A44:B44"/>
    <mergeCell ref="A45:B45"/>
    <mergeCell ref="A46:B46"/>
    <mergeCell ref="A47:B47"/>
    <mergeCell ref="A48:B48"/>
    <mergeCell ref="A49:B49"/>
    <mergeCell ref="A42:B42"/>
    <mergeCell ref="A43:B43"/>
    <mergeCell ref="G42:H42"/>
    <mergeCell ref="G43:H43"/>
    <mergeCell ref="G51:H51"/>
    <mergeCell ref="G52:H5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41:F41"/>
    <mergeCell ref="V5:AY6"/>
    <mergeCell ref="G5:J6"/>
    <mergeCell ref="O5:P6"/>
    <mergeCell ref="K5:N6"/>
    <mergeCell ref="Q5:T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headerFooter alignWithMargins="0">
    <oddHeader>&amp;LTARTÓK STATIKÁJA II. &amp;RGERENDAFELADAT MEGOLDÁSA DIFFERENCIÁLEGYENLETTEL</oddHeader>
    <oddFooter>&amp;LSZE - SZT. Agárdy Gyula  &amp;F &amp;A&amp;R&amp;P/&amp;N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2"/>
  <sheetViews>
    <sheetView workbookViewId="0" topLeftCell="A21">
      <selection activeCell="A21" sqref="A21"/>
    </sheetView>
  </sheetViews>
  <sheetFormatPr defaultColWidth="9.00390625" defaultRowHeight="14.25" customHeight="1"/>
  <cols>
    <col min="1" max="16384" width="3.00390625" style="0" customWidth="1"/>
  </cols>
  <sheetData>
    <row r="1" ht="14.25" customHeight="1">
      <c r="A1" s="83" t="s">
        <v>178</v>
      </c>
    </row>
    <row r="3" ht="14.25" customHeight="1">
      <c r="A3" t="s">
        <v>190</v>
      </c>
    </row>
    <row r="4" ht="14.25" customHeight="1" thickBot="1"/>
    <row r="5" spans="7:51" ht="14.25" customHeight="1">
      <c r="G5" s="113" t="s">
        <v>187</v>
      </c>
      <c r="H5" s="114"/>
      <c r="I5" s="114"/>
      <c r="J5" s="114"/>
      <c r="K5" s="114" t="s">
        <v>188</v>
      </c>
      <c r="L5" s="114"/>
      <c r="M5" s="114"/>
      <c r="N5" s="114"/>
      <c r="O5" s="117" t="s">
        <v>41</v>
      </c>
      <c r="P5" s="117"/>
      <c r="Q5" s="114" t="s">
        <v>83</v>
      </c>
      <c r="R5" s="114"/>
      <c r="S5" s="114"/>
      <c r="T5" s="119"/>
      <c r="V5" s="112" t="s">
        <v>189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</row>
    <row r="6" spans="7:51" ht="14.25" customHeight="1" thickBot="1">
      <c r="G6" s="115"/>
      <c r="H6" s="116"/>
      <c r="I6" s="116"/>
      <c r="J6" s="116"/>
      <c r="K6" s="116"/>
      <c r="L6" s="116"/>
      <c r="M6" s="116"/>
      <c r="N6" s="116"/>
      <c r="O6" s="118"/>
      <c r="P6" s="118"/>
      <c r="Q6" s="116"/>
      <c r="R6" s="116"/>
      <c r="S6" s="116"/>
      <c r="T6" s="120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</row>
    <row r="8" spans="5:38" ht="14.25" customHeight="1">
      <c r="E8" s="4" t="s">
        <v>179</v>
      </c>
      <c r="F8" s="4"/>
      <c r="G8" s="4"/>
      <c r="H8" s="4" t="s">
        <v>34</v>
      </c>
      <c r="I8" s="4"/>
      <c r="J8" s="4"/>
      <c r="K8" t="s">
        <v>20</v>
      </c>
      <c r="L8" t="s">
        <v>17</v>
      </c>
      <c r="M8" t="s">
        <v>19</v>
      </c>
      <c r="N8" s="3" t="s">
        <v>18</v>
      </c>
      <c r="O8" s="3"/>
      <c r="P8" s="3"/>
      <c r="Q8" t="s">
        <v>21</v>
      </c>
      <c r="R8" t="s">
        <v>17</v>
      </c>
      <c r="S8" t="s">
        <v>22</v>
      </c>
      <c r="T8" s="3" t="s">
        <v>18</v>
      </c>
      <c r="U8" s="3"/>
      <c r="V8" s="3"/>
      <c r="W8" t="s">
        <v>23</v>
      </c>
      <c r="X8" t="s">
        <v>17</v>
      </c>
      <c r="Y8" t="s">
        <v>24</v>
      </c>
      <c r="Z8" s="3" t="s">
        <v>18</v>
      </c>
      <c r="AA8" s="3"/>
      <c r="AB8" s="3"/>
      <c r="AC8" t="s">
        <v>25</v>
      </c>
      <c r="AD8" t="s">
        <v>17</v>
      </c>
      <c r="AE8" t="s">
        <v>26</v>
      </c>
      <c r="AF8" s="3" t="s">
        <v>18</v>
      </c>
      <c r="AG8" s="3"/>
      <c r="AH8" s="3"/>
      <c r="AI8" t="s">
        <v>27</v>
      </c>
      <c r="AJ8" t="s">
        <v>17</v>
      </c>
      <c r="AK8" t="s">
        <v>28</v>
      </c>
      <c r="AL8" t="s">
        <v>35</v>
      </c>
    </row>
    <row r="9" spans="5:46" ht="14.25" customHeight="1">
      <c r="E9" s="5" t="s">
        <v>36</v>
      </c>
      <c r="F9" s="4"/>
      <c r="G9" s="4"/>
      <c r="H9" s="6" t="s">
        <v>37</v>
      </c>
      <c r="I9" s="4">
        <v>4</v>
      </c>
      <c r="J9" s="4" t="s">
        <v>17</v>
      </c>
      <c r="K9" t="s">
        <v>20</v>
      </c>
      <c r="L9" t="s">
        <v>17</v>
      </c>
      <c r="M9" t="s">
        <v>22</v>
      </c>
      <c r="N9" s="3" t="s">
        <v>18</v>
      </c>
      <c r="O9" s="3">
        <v>3</v>
      </c>
      <c r="P9" t="s">
        <v>17</v>
      </c>
      <c r="Q9" t="s">
        <v>21</v>
      </c>
      <c r="R9" t="s">
        <v>17</v>
      </c>
      <c r="S9" t="s">
        <v>24</v>
      </c>
      <c r="T9" s="3" t="s">
        <v>18</v>
      </c>
      <c r="U9" s="3">
        <v>2</v>
      </c>
      <c r="V9" t="s">
        <v>17</v>
      </c>
      <c r="W9" t="s">
        <v>23</v>
      </c>
      <c r="X9" t="s">
        <v>17</v>
      </c>
      <c r="Y9" t="s">
        <v>26</v>
      </c>
      <c r="Z9" s="3" t="s">
        <v>18</v>
      </c>
      <c r="AA9" s="3">
        <v>1</v>
      </c>
      <c r="AB9" t="s">
        <v>17</v>
      </c>
      <c r="AC9" t="s">
        <v>25</v>
      </c>
      <c r="AD9" t="s">
        <v>17</v>
      </c>
      <c r="AE9" t="s">
        <v>28</v>
      </c>
      <c r="AF9" s="3" t="s">
        <v>18</v>
      </c>
      <c r="AG9" s="3"/>
      <c r="AH9" s="3"/>
      <c r="AI9">
        <v>0</v>
      </c>
      <c r="AL9" t="s">
        <v>35</v>
      </c>
      <c r="AP9" s="5" t="s">
        <v>36</v>
      </c>
      <c r="AQ9" s="3" t="s">
        <v>183</v>
      </c>
      <c r="AR9" s="84" t="s">
        <v>181</v>
      </c>
      <c r="AT9" s="3" t="s">
        <v>182</v>
      </c>
    </row>
    <row r="10" spans="5:48" ht="14.25" customHeight="1">
      <c r="E10" s="4" t="s">
        <v>30</v>
      </c>
      <c r="F10" s="4" t="s">
        <v>33</v>
      </c>
      <c r="G10" s="4" t="s">
        <v>17</v>
      </c>
      <c r="H10" s="3" t="s">
        <v>37</v>
      </c>
      <c r="I10" s="4">
        <v>12</v>
      </c>
      <c r="J10" s="4" t="s">
        <v>17</v>
      </c>
      <c r="K10" t="s">
        <v>20</v>
      </c>
      <c r="L10" t="s">
        <v>17</v>
      </c>
      <c r="M10" t="s">
        <v>24</v>
      </c>
      <c r="N10" s="3" t="s">
        <v>18</v>
      </c>
      <c r="O10" s="3">
        <v>6</v>
      </c>
      <c r="P10" t="s">
        <v>17</v>
      </c>
      <c r="Q10" t="s">
        <v>21</v>
      </c>
      <c r="R10" t="s">
        <v>17</v>
      </c>
      <c r="S10" t="s">
        <v>26</v>
      </c>
      <c r="T10" s="3" t="s">
        <v>18</v>
      </c>
      <c r="U10" s="3">
        <v>2</v>
      </c>
      <c r="V10" t="s">
        <v>17</v>
      </c>
      <c r="W10" t="s">
        <v>23</v>
      </c>
      <c r="X10" t="s">
        <v>17</v>
      </c>
      <c r="Y10" t="s">
        <v>28</v>
      </c>
      <c r="Z10" s="3" t="s">
        <v>18</v>
      </c>
      <c r="AA10" s="3"/>
      <c r="AB10" s="3"/>
      <c r="AC10">
        <v>0</v>
      </c>
      <c r="AF10" s="3"/>
      <c r="AG10" s="3"/>
      <c r="AH10" s="3"/>
      <c r="AL10" t="s">
        <v>35</v>
      </c>
      <c r="AP10" s="4" t="s">
        <v>30</v>
      </c>
      <c r="AQ10" s="3" t="s">
        <v>180</v>
      </c>
      <c r="AR10" s="85" t="s">
        <v>184</v>
      </c>
      <c r="AT10" s="43" t="s">
        <v>182</v>
      </c>
      <c r="AU10" t="s">
        <v>17</v>
      </c>
      <c r="AV10" t="s">
        <v>33</v>
      </c>
    </row>
    <row r="11" spans="5:46" ht="14.25" customHeight="1">
      <c r="E11" s="4" t="s">
        <v>31</v>
      </c>
      <c r="F11" s="4" t="s">
        <v>33</v>
      </c>
      <c r="G11" s="4" t="s">
        <v>17</v>
      </c>
      <c r="H11" s="6" t="s">
        <v>34</v>
      </c>
      <c r="I11" s="4">
        <v>24</v>
      </c>
      <c r="J11" s="4" t="s">
        <v>17</v>
      </c>
      <c r="K11" t="s">
        <v>20</v>
      </c>
      <c r="L11" t="s">
        <v>17</v>
      </c>
      <c r="M11" t="s">
        <v>26</v>
      </c>
      <c r="N11" s="3" t="s">
        <v>18</v>
      </c>
      <c r="O11" s="3">
        <v>6</v>
      </c>
      <c r="P11" t="s">
        <v>17</v>
      </c>
      <c r="Q11" t="s">
        <v>21</v>
      </c>
      <c r="R11" t="s">
        <v>17</v>
      </c>
      <c r="S11" t="s">
        <v>28</v>
      </c>
      <c r="T11" s="3" t="s">
        <v>18</v>
      </c>
      <c r="U11" s="3"/>
      <c r="V11" s="3"/>
      <c r="W11">
        <v>0</v>
      </c>
      <c r="Z11" s="3"/>
      <c r="AA11" s="3"/>
      <c r="AB11" s="3"/>
      <c r="AF11" s="3"/>
      <c r="AG11" s="3"/>
      <c r="AH11" s="3"/>
      <c r="AL11" t="s">
        <v>35</v>
      </c>
      <c r="AP11" s="4" t="s">
        <v>31</v>
      </c>
      <c r="AQ11" s="3" t="s">
        <v>183</v>
      </c>
      <c r="AR11" s="84" t="s">
        <v>185</v>
      </c>
      <c r="AT11" s="3" t="s">
        <v>182</v>
      </c>
    </row>
    <row r="12" spans="5:46" ht="14.25" customHeight="1">
      <c r="E12" s="4" t="s">
        <v>32</v>
      </c>
      <c r="F12" s="4" t="s">
        <v>33</v>
      </c>
      <c r="G12" s="4" t="s">
        <v>17</v>
      </c>
      <c r="H12" s="6" t="s">
        <v>34</v>
      </c>
      <c r="I12" s="4">
        <v>24</v>
      </c>
      <c r="J12" s="4" t="s">
        <v>17</v>
      </c>
      <c r="K12" t="s">
        <v>20</v>
      </c>
      <c r="L12" t="s">
        <v>17</v>
      </c>
      <c r="M12" t="s">
        <v>28</v>
      </c>
      <c r="N12" s="3" t="s">
        <v>18</v>
      </c>
      <c r="O12" s="3"/>
      <c r="P12" s="3"/>
      <c r="Q12">
        <v>0</v>
      </c>
      <c r="T12" s="3"/>
      <c r="U12" s="3"/>
      <c r="V12" s="3"/>
      <c r="Z12" s="3"/>
      <c r="AA12" s="3"/>
      <c r="AB12" s="3"/>
      <c r="AF12" s="3"/>
      <c r="AG12" s="3"/>
      <c r="AH12" s="3"/>
      <c r="AL12" t="s">
        <v>35</v>
      </c>
      <c r="AP12" s="4" t="s">
        <v>32</v>
      </c>
      <c r="AQ12" s="3" t="s">
        <v>180</v>
      </c>
      <c r="AR12" s="84" t="s">
        <v>186</v>
      </c>
      <c r="AT12" s="3" t="s">
        <v>182</v>
      </c>
    </row>
    <row r="13" spans="5:34" ht="14.25" customHeight="1">
      <c r="E13" s="4"/>
      <c r="F13" s="4"/>
      <c r="G13" s="4"/>
      <c r="H13" s="6"/>
      <c r="I13" s="4"/>
      <c r="J13" s="4"/>
      <c r="N13" s="3"/>
      <c r="O13" s="3"/>
      <c r="P13" s="3"/>
      <c r="T13" s="3"/>
      <c r="U13" s="3"/>
      <c r="V13" s="3"/>
      <c r="Z13" s="3"/>
      <c r="AA13" s="3"/>
      <c r="AB13" s="3"/>
      <c r="AF13" s="3"/>
      <c r="AG13" s="3"/>
      <c r="AH13" s="3"/>
    </row>
    <row r="14" ht="14.25" customHeight="1">
      <c r="Y14" t="s">
        <v>79</v>
      </c>
    </row>
    <row r="15" spans="3:25" ht="14.25" customHeight="1">
      <c r="C15" t="s">
        <v>38</v>
      </c>
      <c r="Y15" t="s">
        <v>39</v>
      </c>
    </row>
    <row r="17" ht="14.25" customHeight="1">
      <c r="B17" t="s">
        <v>0</v>
      </c>
    </row>
    <row r="18" ht="14.25" customHeight="1">
      <c r="B18" t="s">
        <v>97</v>
      </c>
    </row>
    <row r="19" spans="5:36" ht="14.25" customHeight="1">
      <c r="E19" s="4" t="s">
        <v>81</v>
      </c>
      <c r="F19" s="4" t="s">
        <v>33</v>
      </c>
      <c r="G19" s="4" t="s">
        <v>17</v>
      </c>
      <c r="H19" s="6" t="s">
        <v>37</v>
      </c>
      <c r="I19" s="4">
        <v>24</v>
      </c>
      <c r="J19" s="4" t="s">
        <v>17</v>
      </c>
      <c r="K19" t="s">
        <v>20</v>
      </c>
      <c r="L19" t="s">
        <v>17</v>
      </c>
      <c r="M19" t="s">
        <v>28</v>
      </c>
      <c r="N19" s="3" t="s">
        <v>18</v>
      </c>
      <c r="O19">
        <v>0</v>
      </c>
      <c r="P19" t="s">
        <v>35</v>
      </c>
      <c r="AH19" s="36" t="s">
        <v>102</v>
      </c>
      <c r="AI19" s="37" t="s">
        <v>41</v>
      </c>
      <c r="AJ19" s="36" t="s">
        <v>55</v>
      </c>
    </row>
    <row r="20" spans="4:36" ht="14.25" customHeight="1">
      <c r="D20" t="s">
        <v>98</v>
      </c>
      <c r="F20">
        <v>0</v>
      </c>
      <c r="G20" s="3" t="s">
        <v>41</v>
      </c>
      <c r="H20" s="4" t="s">
        <v>33</v>
      </c>
      <c r="I20" s="4" t="s">
        <v>17</v>
      </c>
      <c r="J20" t="s">
        <v>34</v>
      </c>
      <c r="K20" s="4">
        <v>12</v>
      </c>
      <c r="L20" s="4" t="s">
        <v>17</v>
      </c>
      <c r="M20" t="s">
        <v>20</v>
      </c>
      <c r="N20" t="s">
        <v>17</v>
      </c>
      <c r="O20" s="3" t="s">
        <v>43</v>
      </c>
      <c r="P20" s="3" t="s">
        <v>18</v>
      </c>
      <c r="Q20" s="3">
        <v>6</v>
      </c>
      <c r="R20" t="s">
        <v>17</v>
      </c>
      <c r="S20" t="s">
        <v>21</v>
      </c>
      <c r="T20" t="s">
        <v>17</v>
      </c>
      <c r="U20" s="3" t="s">
        <v>44</v>
      </c>
      <c r="V20" s="3" t="s">
        <v>18</v>
      </c>
      <c r="W20" s="3">
        <v>2</v>
      </c>
      <c r="X20" t="s">
        <v>17</v>
      </c>
      <c r="Y20" t="s">
        <v>23</v>
      </c>
      <c r="Z20" t="s">
        <v>17</v>
      </c>
      <c r="AA20" s="3" t="s">
        <v>53</v>
      </c>
      <c r="AB20" s="3" t="s">
        <v>18</v>
      </c>
      <c r="AC20">
        <v>0</v>
      </c>
      <c r="AD20" t="s">
        <v>42</v>
      </c>
      <c r="AE20">
        <v>0</v>
      </c>
      <c r="AH20" s="36" t="s">
        <v>99</v>
      </c>
      <c r="AI20" s="37" t="s">
        <v>41</v>
      </c>
      <c r="AJ20" s="37">
        <v>0</v>
      </c>
    </row>
    <row r="21" spans="4:38" ht="14.25" customHeight="1">
      <c r="D21" t="s">
        <v>45</v>
      </c>
      <c r="F21">
        <v>0</v>
      </c>
      <c r="G21" s="3" t="s">
        <v>41</v>
      </c>
      <c r="H21" s="4" t="s">
        <v>33</v>
      </c>
      <c r="I21" s="4" t="s">
        <v>17</v>
      </c>
      <c r="J21" t="s">
        <v>34</v>
      </c>
      <c r="K21" s="4">
        <v>12</v>
      </c>
      <c r="L21" s="4" t="s">
        <v>17</v>
      </c>
      <c r="M21" t="s">
        <v>20</v>
      </c>
      <c r="N21" t="s">
        <v>17</v>
      </c>
      <c r="O21" s="3" t="s">
        <v>46</v>
      </c>
      <c r="P21" s="3" t="s">
        <v>18</v>
      </c>
      <c r="Q21" s="3">
        <v>6</v>
      </c>
      <c r="R21" t="s">
        <v>17</v>
      </c>
      <c r="S21" t="s">
        <v>21</v>
      </c>
      <c r="T21" t="s">
        <v>17</v>
      </c>
      <c r="U21" s="3" t="s">
        <v>47</v>
      </c>
      <c r="V21" s="3" t="s">
        <v>18</v>
      </c>
      <c r="W21" s="3">
        <v>2</v>
      </c>
      <c r="X21" t="s">
        <v>17</v>
      </c>
      <c r="Y21" s="37">
        <v>0</v>
      </c>
      <c r="Z21" t="s">
        <v>17</v>
      </c>
      <c r="AA21" s="3" t="s">
        <v>48</v>
      </c>
      <c r="AB21" s="3" t="s">
        <v>18</v>
      </c>
      <c r="AC21">
        <v>0</v>
      </c>
      <c r="AD21" t="s">
        <v>42</v>
      </c>
      <c r="AE21">
        <v>0</v>
      </c>
      <c r="AH21" s="36" t="s">
        <v>101</v>
      </c>
      <c r="AI21" s="37" t="s">
        <v>103</v>
      </c>
      <c r="AJ21" s="36" t="s">
        <v>100</v>
      </c>
      <c r="AK21" s="36" t="s">
        <v>102</v>
      </c>
      <c r="AL21" s="37" t="s">
        <v>111</v>
      </c>
    </row>
    <row r="22" spans="5:36" ht="14.25" customHeight="1">
      <c r="E22" s="4" t="s">
        <v>51</v>
      </c>
      <c r="F22">
        <v>0</v>
      </c>
      <c r="G22" s="3" t="s">
        <v>41</v>
      </c>
      <c r="H22" s="4" t="s">
        <v>34</v>
      </c>
      <c r="I22" t="s">
        <v>20</v>
      </c>
      <c r="J22" t="s">
        <v>17</v>
      </c>
      <c r="K22" s="3" t="s">
        <v>54</v>
      </c>
      <c r="L22" s="3" t="s">
        <v>18</v>
      </c>
      <c r="M22" t="s">
        <v>21</v>
      </c>
      <c r="N22" t="s">
        <v>17</v>
      </c>
      <c r="O22" s="3" t="s">
        <v>52</v>
      </c>
      <c r="P22" s="3" t="s">
        <v>18</v>
      </c>
      <c r="Q22" t="s">
        <v>23</v>
      </c>
      <c r="R22" t="s">
        <v>17</v>
      </c>
      <c r="S22" s="3" t="s">
        <v>43</v>
      </c>
      <c r="T22" s="3" t="s">
        <v>18</v>
      </c>
      <c r="U22" t="s">
        <v>25</v>
      </c>
      <c r="V22" t="s">
        <v>17</v>
      </c>
      <c r="W22" s="3" t="s">
        <v>44</v>
      </c>
      <c r="X22" s="3" t="s">
        <v>18</v>
      </c>
      <c r="Y22" t="s">
        <v>27</v>
      </c>
      <c r="Z22" t="s">
        <v>17</v>
      </c>
      <c r="AA22" s="3" t="s">
        <v>53</v>
      </c>
      <c r="AB22" t="s">
        <v>42</v>
      </c>
      <c r="AC22">
        <v>0</v>
      </c>
      <c r="AD22" s="38"/>
      <c r="AH22" s="36" t="s">
        <v>108</v>
      </c>
      <c r="AI22" s="37" t="s">
        <v>41</v>
      </c>
      <c r="AJ22" s="37">
        <v>0</v>
      </c>
    </row>
    <row r="23" spans="5:29" ht="14.25" customHeight="1">
      <c r="E23" s="4" t="s">
        <v>106</v>
      </c>
      <c r="F23">
        <v>0</v>
      </c>
      <c r="G23" s="3" t="s">
        <v>41</v>
      </c>
      <c r="H23" s="4" t="s">
        <v>34</v>
      </c>
      <c r="I23" t="s">
        <v>20</v>
      </c>
      <c r="J23" t="s">
        <v>17</v>
      </c>
      <c r="K23" s="3" t="s">
        <v>107</v>
      </c>
      <c r="L23" s="3" t="s">
        <v>18</v>
      </c>
      <c r="M23" t="s">
        <v>21</v>
      </c>
      <c r="N23" t="s">
        <v>17</v>
      </c>
      <c r="O23" s="3" t="s">
        <v>104</v>
      </c>
      <c r="P23" s="3" t="s">
        <v>18</v>
      </c>
      <c r="Q23" t="s">
        <v>23</v>
      </c>
      <c r="R23" t="s">
        <v>17</v>
      </c>
      <c r="S23" s="3" t="s">
        <v>46</v>
      </c>
      <c r="T23" s="3" t="s">
        <v>18</v>
      </c>
      <c r="U23" t="s">
        <v>25</v>
      </c>
      <c r="V23" t="s">
        <v>17</v>
      </c>
      <c r="W23" s="3" t="s">
        <v>47</v>
      </c>
      <c r="X23" s="3" t="s">
        <v>18</v>
      </c>
      <c r="Y23" t="s">
        <v>27</v>
      </c>
      <c r="Z23" t="s">
        <v>17</v>
      </c>
      <c r="AA23" s="3" t="s">
        <v>48</v>
      </c>
      <c r="AB23" t="s">
        <v>42</v>
      </c>
      <c r="AC23">
        <v>0</v>
      </c>
    </row>
    <row r="24" spans="5:36" ht="14.25" customHeight="1">
      <c r="E24" s="4" t="s">
        <v>106</v>
      </c>
      <c r="F24">
        <v>0</v>
      </c>
      <c r="G24" s="3" t="s">
        <v>41</v>
      </c>
      <c r="H24" s="144" t="s">
        <v>55</v>
      </c>
      <c r="I24" s="144"/>
      <c r="J24" t="s">
        <v>17</v>
      </c>
      <c r="K24" s="3" t="s">
        <v>107</v>
      </c>
      <c r="L24" s="3" t="s">
        <v>18</v>
      </c>
      <c r="M24" s="3" t="s">
        <v>109</v>
      </c>
      <c r="N24" s="37"/>
      <c r="O24" s="144" t="s">
        <v>55</v>
      </c>
      <c r="P24" s="144"/>
      <c r="Q24" s="3" t="s">
        <v>110</v>
      </c>
      <c r="R24" s="3" t="s">
        <v>104</v>
      </c>
      <c r="S24" s="3" t="s">
        <v>18</v>
      </c>
      <c r="T24" s="36">
        <v>0</v>
      </c>
      <c r="U24" s="39" t="s">
        <v>17</v>
      </c>
      <c r="V24" s="3" t="s">
        <v>46</v>
      </c>
      <c r="W24" s="3" t="s">
        <v>18</v>
      </c>
      <c r="X24" t="s">
        <v>25</v>
      </c>
      <c r="Y24" s="39" t="s">
        <v>17</v>
      </c>
      <c r="Z24" s="3" t="s">
        <v>47</v>
      </c>
      <c r="AA24" s="3" t="s">
        <v>18</v>
      </c>
      <c r="AB24" s="36">
        <v>0</v>
      </c>
      <c r="AC24" s="39" t="s">
        <v>17</v>
      </c>
      <c r="AD24" s="3" t="s">
        <v>48</v>
      </c>
      <c r="AE24" s="3"/>
      <c r="AF24" s="3"/>
      <c r="AH24" s="36" t="s">
        <v>105</v>
      </c>
      <c r="AI24" s="37" t="s">
        <v>41</v>
      </c>
      <c r="AJ24" s="36" t="s">
        <v>116</v>
      </c>
    </row>
    <row r="25" spans="5:32" ht="14.25" customHeight="1">
      <c r="E25" s="5"/>
      <c r="G25" s="3"/>
      <c r="H25" s="6"/>
      <c r="I25" s="4"/>
      <c r="J25" s="4"/>
      <c r="M25" s="3"/>
      <c r="N25" s="3"/>
      <c r="O25" s="3"/>
      <c r="S25" s="3"/>
      <c r="T25" s="3"/>
      <c r="U25" s="3"/>
      <c r="W25" s="37"/>
      <c r="Y25" s="3"/>
      <c r="Z25" s="3"/>
      <c r="AA25" s="3"/>
      <c r="AC25" s="38"/>
      <c r="AE25" s="3"/>
      <c r="AF25" s="3"/>
    </row>
    <row r="26" spans="5:30" ht="14.25" customHeight="1" thickBot="1">
      <c r="E26" s="4"/>
      <c r="F26" s="4"/>
      <c r="G26" s="4"/>
      <c r="H26" s="4"/>
      <c r="I26" s="3"/>
      <c r="N26" s="3"/>
      <c r="O26" s="3"/>
      <c r="Q26" s="3"/>
      <c r="T26" s="3"/>
      <c r="U26" s="3"/>
      <c r="W26" s="3"/>
      <c r="Z26" s="3"/>
      <c r="AD26" s="3"/>
    </row>
    <row r="27" spans="3:41" ht="14.25" customHeight="1">
      <c r="C27" s="16" t="s">
        <v>75</v>
      </c>
      <c r="D27" s="17"/>
      <c r="E27" s="18" t="s">
        <v>29</v>
      </c>
      <c r="F27" s="18"/>
      <c r="G27" s="18"/>
      <c r="H27" s="18" t="s">
        <v>34</v>
      </c>
      <c r="I27" s="19" t="s">
        <v>63</v>
      </c>
      <c r="J27" s="17"/>
      <c r="K27" s="17"/>
      <c r="L27" s="17" t="s">
        <v>17</v>
      </c>
      <c r="M27" s="17" t="s">
        <v>19</v>
      </c>
      <c r="N27" s="19" t="s">
        <v>18</v>
      </c>
      <c r="O27" s="19" t="s">
        <v>112</v>
      </c>
      <c r="P27" s="17"/>
      <c r="Q27" s="19"/>
      <c r="R27" s="17" t="s">
        <v>17</v>
      </c>
      <c r="S27" s="17" t="s">
        <v>22</v>
      </c>
      <c r="T27" s="19" t="s">
        <v>18</v>
      </c>
      <c r="U27" s="19">
        <v>0</v>
      </c>
      <c r="V27" s="17" t="s">
        <v>17</v>
      </c>
      <c r="W27" s="17" t="s">
        <v>24</v>
      </c>
      <c r="X27" s="19" t="s">
        <v>18</v>
      </c>
      <c r="Y27" s="41" t="s">
        <v>117</v>
      </c>
      <c r="Z27" s="17"/>
      <c r="AA27" s="17"/>
      <c r="AB27" s="17"/>
      <c r="AC27" s="17" t="s">
        <v>26</v>
      </c>
      <c r="AD27" s="19" t="s">
        <v>18</v>
      </c>
      <c r="AE27" s="17">
        <v>0</v>
      </c>
      <c r="AF27" s="17" t="s">
        <v>17</v>
      </c>
      <c r="AG27" s="17" t="s">
        <v>28</v>
      </c>
      <c r="AH27" s="17" t="s">
        <v>35</v>
      </c>
      <c r="AI27" s="17"/>
      <c r="AJ27" s="17"/>
      <c r="AK27" s="17"/>
      <c r="AL27" s="17"/>
      <c r="AM27" s="17"/>
      <c r="AN27" s="17"/>
      <c r="AO27" s="20"/>
    </row>
    <row r="28" spans="3:41" ht="14.25" customHeight="1">
      <c r="C28" s="21" t="s">
        <v>144</v>
      </c>
      <c r="D28" s="7"/>
      <c r="E28" s="8" t="s">
        <v>29</v>
      </c>
      <c r="F28" s="9"/>
      <c r="G28" s="9"/>
      <c r="H28" s="10" t="s">
        <v>34</v>
      </c>
      <c r="I28" s="11" t="s">
        <v>55</v>
      </c>
      <c r="J28" s="2"/>
      <c r="K28" s="2"/>
      <c r="L28" s="2" t="s">
        <v>17</v>
      </c>
      <c r="M28" s="2" t="s">
        <v>72</v>
      </c>
      <c r="N28" s="11" t="s">
        <v>112</v>
      </c>
      <c r="O28" s="2"/>
      <c r="P28" s="11"/>
      <c r="Q28" s="2" t="s">
        <v>17</v>
      </c>
      <c r="R28" s="2" t="s">
        <v>73</v>
      </c>
      <c r="S28" s="13" t="s">
        <v>18</v>
      </c>
      <c r="T28" s="2" t="s">
        <v>117</v>
      </c>
      <c r="U28" s="12"/>
      <c r="V28" s="12"/>
      <c r="W28" s="13"/>
      <c r="X28" s="12" t="s">
        <v>0</v>
      </c>
      <c r="Y28" s="2" t="s">
        <v>35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22"/>
    </row>
    <row r="29" spans="3:41" ht="14.25" customHeight="1">
      <c r="C29" s="21" t="s">
        <v>13</v>
      </c>
      <c r="D29" s="7"/>
      <c r="E29" s="14" t="s">
        <v>69</v>
      </c>
      <c r="F29" s="9"/>
      <c r="G29" s="9"/>
      <c r="H29" s="15" t="s">
        <v>37</v>
      </c>
      <c r="I29" s="9">
        <v>4</v>
      </c>
      <c r="J29" s="9" t="s">
        <v>17</v>
      </c>
      <c r="K29" s="13" t="s">
        <v>63</v>
      </c>
      <c r="L29" s="9"/>
      <c r="M29" s="12"/>
      <c r="N29" s="12" t="s">
        <v>17</v>
      </c>
      <c r="O29" s="12" t="s">
        <v>22</v>
      </c>
      <c r="P29" s="13" t="s">
        <v>18</v>
      </c>
      <c r="Q29" s="13">
        <v>3</v>
      </c>
      <c r="R29" s="12" t="s">
        <v>17</v>
      </c>
      <c r="S29" s="13" t="s">
        <v>112</v>
      </c>
      <c r="T29" s="13"/>
      <c r="U29" s="13"/>
      <c r="V29" s="12" t="s">
        <v>17</v>
      </c>
      <c r="W29" s="12" t="s">
        <v>24</v>
      </c>
      <c r="X29" s="13" t="s">
        <v>18</v>
      </c>
      <c r="Y29" s="40" t="s">
        <v>119</v>
      </c>
      <c r="Z29" s="12"/>
      <c r="AA29" s="12"/>
      <c r="AB29" s="12"/>
      <c r="AC29" s="12" t="s">
        <v>42</v>
      </c>
      <c r="AD29" s="11" t="s">
        <v>70</v>
      </c>
      <c r="AE29" s="2"/>
      <c r="AF29" s="2"/>
      <c r="AG29" s="11" t="s">
        <v>113</v>
      </c>
      <c r="AH29" s="11"/>
      <c r="AI29" s="11"/>
      <c r="AJ29" s="2"/>
      <c r="AK29" s="11" t="s">
        <v>120</v>
      </c>
      <c r="AL29" s="2" t="s">
        <v>118</v>
      </c>
      <c r="AM29" s="11"/>
      <c r="AN29" s="11"/>
      <c r="AO29" s="42"/>
    </row>
    <row r="30" spans="3:41" ht="14.25" customHeight="1">
      <c r="C30" s="21" t="s">
        <v>13</v>
      </c>
      <c r="D30" s="7"/>
      <c r="E30" s="8" t="s">
        <v>30</v>
      </c>
      <c r="F30" s="9" t="s">
        <v>33</v>
      </c>
      <c r="G30" s="9" t="s">
        <v>17</v>
      </c>
      <c r="H30" s="13" t="s">
        <v>37</v>
      </c>
      <c r="I30" s="9">
        <v>12</v>
      </c>
      <c r="J30" s="9" t="s">
        <v>17</v>
      </c>
      <c r="K30" s="13" t="s">
        <v>63</v>
      </c>
      <c r="L30" s="9"/>
      <c r="M30" s="12"/>
      <c r="N30" s="12" t="s">
        <v>17</v>
      </c>
      <c r="O30" s="12" t="s">
        <v>24</v>
      </c>
      <c r="P30" s="13" t="s">
        <v>18</v>
      </c>
      <c r="Q30" s="13">
        <v>6</v>
      </c>
      <c r="R30" s="12" t="s">
        <v>17</v>
      </c>
      <c r="S30" s="13" t="s">
        <v>112</v>
      </c>
      <c r="T30" s="12"/>
      <c r="U30" s="12"/>
      <c r="V30" s="12" t="s">
        <v>17</v>
      </c>
      <c r="W30" s="12" t="s">
        <v>26</v>
      </c>
      <c r="X30" s="13" t="s">
        <v>18</v>
      </c>
      <c r="Y30" s="12" t="s">
        <v>42</v>
      </c>
      <c r="Z30" s="11" t="s">
        <v>91</v>
      </c>
      <c r="AA30" s="11"/>
      <c r="AB30" s="11" t="s">
        <v>114</v>
      </c>
      <c r="AC30" s="2"/>
      <c r="AD30" s="11"/>
      <c r="AE30" s="11"/>
      <c r="AF30" s="11"/>
      <c r="AG30" s="12"/>
      <c r="AH30" s="12"/>
      <c r="AI30" s="12"/>
      <c r="AJ30" s="12"/>
      <c r="AK30" s="12"/>
      <c r="AL30" s="12"/>
      <c r="AM30" s="12"/>
      <c r="AN30" s="12"/>
      <c r="AO30" s="22"/>
    </row>
    <row r="31" spans="3:41" ht="14.25" customHeight="1">
      <c r="C31" s="21" t="s">
        <v>145</v>
      </c>
      <c r="D31" s="7"/>
      <c r="E31" s="8" t="s">
        <v>31</v>
      </c>
      <c r="F31" s="9" t="s">
        <v>33</v>
      </c>
      <c r="G31" s="9" t="s">
        <v>17</v>
      </c>
      <c r="H31" s="15" t="s">
        <v>94</v>
      </c>
      <c r="I31" s="9">
        <v>24</v>
      </c>
      <c r="J31" s="9" t="s">
        <v>17</v>
      </c>
      <c r="K31" s="13" t="s">
        <v>63</v>
      </c>
      <c r="L31" s="9"/>
      <c r="M31" s="12"/>
      <c r="N31" s="12" t="s">
        <v>17</v>
      </c>
      <c r="O31" s="12" t="s">
        <v>0</v>
      </c>
      <c r="P31" s="13" t="s">
        <v>18</v>
      </c>
      <c r="Q31" s="13">
        <v>6</v>
      </c>
      <c r="R31" s="12" t="s">
        <v>17</v>
      </c>
      <c r="S31" s="13" t="s">
        <v>112</v>
      </c>
      <c r="T31" s="12"/>
      <c r="U31" s="12"/>
      <c r="V31" s="12" t="s">
        <v>42</v>
      </c>
      <c r="W31" s="11" t="s">
        <v>95</v>
      </c>
      <c r="X31" s="11"/>
      <c r="Y31" s="11" t="s">
        <v>115</v>
      </c>
      <c r="Z31" s="2"/>
      <c r="AA31" s="13"/>
      <c r="AB31" s="12"/>
      <c r="AC31" s="12"/>
      <c r="AD31" s="13"/>
      <c r="AE31" s="13"/>
      <c r="AF31" s="13"/>
      <c r="AG31" s="12"/>
      <c r="AH31" s="12"/>
      <c r="AI31" s="12"/>
      <c r="AJ31" s="12"/>
      <c r="AK31" s="12"/>
      <c r="AL31" s="12"/>
      <c r="AM31" s="12"/>
      <c r="AN31" s="12"/>
      <c r="AO31" s="22"/>
    </row>
    <row r="32" spans="3:41" ht="14.25" customHeight="1" thickBot="1">
      <c r="C32" s="23" t="s">
        <v>12</v>
      </c>
      <c r="D32" s="24"/>
      <c r="E32" s="25" t="s">
        <v>32</v>
      </c>
      <c r="F32" s="26" t="s">
        <v>33</v>
      </c>
      <c r="G32" s="26" t="s">
        <v>17</v>
      </c>
      <c r="H32" s="27" t="s">
        <v>34</v>
      </c>
      <c r="I32" s="26">
        <v>24</v>
      </c>
      <c r="J32" s="26" t="s">
        <v>17</v>
      </c>
      <c r="K32" s="28" t="s">
        <v>55</v>
      </c>
      <c r="L32" s="29"/>
      <c r="M32" s="29" t="s">
        <v>35</v>
      </c>
      <c r="N32" s="28" t="s">
        <v>41</v>
      </c>
      <c r="O32" s="30" t="s">
        <v>14</v>
      </c>
      <c r="P32" s="28"/>
      <c r="Q32" s="29"/>
      <c r="R32" s="29"/>
      <c r="S32" s="29"/>
      <c r="T32" s="28"/>
      <c r="U32" s="28"/>
      <c r="V32" s="28"/>
      <c r="W32" s="29"/>
      <c r="X32" s="29"/>
      <c r="Y32" s="29"/>
      <c r="Z32" s="28"/>
      <c r="AA32" s="28"/>
      <c r="AB32" s="28"/>
      <c r="AC32" s="29"/>
      <c r="AD32" s="29"/>
      <c r="AE32" s="29"/>
      <c r="AF32" s="28"/>
      <c r="AG32" s="28"/>
      <c r="AH32" s="29"/>
      <c r="AI32" s="29"/>
      <c r="AJ32" s="29"/>
      <c r="AK32" s="29"/>
      <c r="AL32" s="29"/>
      <c r="AM32" s="29"/>
      <c r="AN32" s="29"/>
      <c r="AO32" s="31"/>
    </row>
    <row r="33" spans="3:41" ht="14.25" customHeight="1">
      <c r="C33" s="2"/>
      <c r="D33" s="7"/>
      <c r="E33" s="8"/>
      <c r="F33" s="9"/>
      <c r="G33" s="9"/>
      <c r="H33" s="15"/>
      <c r="I33" s="9"/>
      <c r="J33" s="9"/>
      <c r="K33" s="13"/>
      <c r="L33" s="12"/>
      <c r="M33" s="12"/>
      <c r="N33" s="13"/>
      <c r="O33" s="2"/>
      <c r="P33" s="13"/>
      <c r="Q33" s="12"/>
      <c r="R33" s="12"/>
      <c r="S33" s="12"/>
      <c r="T33" s="13"/>
      <c r="U33" s="13"/>
      <c r="V33" s="13"/>
      <c r="W33" s="12"/>
      <c r="X33" s="12"/>
      <c r="Y33" s="12"/>
      <c r="Z33" s="13"/>
      <c r="AA33" s="13"/>
      <c r="AB33" s="13"/>
      <c r="AC33" s="12"/>
      <c r="AD33" s="12"/>
      <c r="AE33" s="12"/>
      <c r="AF33" s="13"/>
      <c r="AG33" s="13"/>
      <c r="AH33" s="12"/>
      <c r="AI33" s="12"/>
      <c r="AJ33" s="12"/>
      <c r="AK33" s="12"/>
      <c r="AL33" s="12"/>
      <c r="AM33" s="12"/>
      <c r="AN33" s="12"/>
      <c r="AO33" s="12"/>
    </row>
    <row r="34" spans="3:41" ht="14.25" customHeight="1">
      <c r="C34" s="2"/>
      <c r="D34" s="7"/>
      <c r="E34" s="8"/>
      <c r="F34" s="9"/>
      <c r="G34" s="9"/>
      <c r="H34" s="15"/>
      <c r="I34" s="9"/>
      <c r="J34" s="9"/>
      <c r="K34" s="13"/>
      <c r="L34" s="12"/>
      <c r="M34" s="12"/>
      <c r="N34" s="13"/>
      <c r="O34" s="2"/>
      <c r="P34" s="13"/>
      <c r="Q34" s="12"/>
      <c r="R34" s="12"/>
      <c r="S34" s="12"/>
      <c r="T34" s="13"/>
      <c r="U34" s="13"/>
      <c r="V34" s="13"/>
      <c r="W34" s="12"/>
      <c r="X34" s="12"/>
      <c r="Y34" s="12"/>
      <c r="Z34" s="13"/>
      <c r="AA34" s="13"/>
      <c r="AB34" s="13"/>
      <c r="AC34" s="12"/>
      <c r="AD34" s="12"/>
      <c r="AE34" s="12"/>
      <c r="AF34" s="13"/>
      <c r="AG34" s="13"/>
      <c r="AH34" s="12"/>
      <c r="AI34" s="12"/>
      <c r="AJ34" s="12"/>
      <c r="AK34" s="12"/>
      <c r="AL34" s="12"/>
      <c r="AM34" s="12"/>
      <c r="AN34" s="12"/>
      <c r="AO34" s="12"/>
    </row>
    <row r="35" spans="3:41" ht="14.25" customHeight="1">
      <c r="C35" s="40" t="s">
        <v>193</v>
      </c>
      <c r="D35" s="7"/>
      <c r="E35" s="8"/>
      <c r="F35" s="9"/>
      <c r="G35" s="9"/>
      <c r="H35" s="15"/>
      <c r="I35" s="9"/>
      <c r="J35" s="9"/>
      <c r="K35" s="13"/>
      <c r="L35" s="12"/>
      <c r="M35" s="12"/>
      <c r="N35" s="13"/>
      <c r="O35" s="2"/>
      <c r="P35" s="13"/>
      <c r="Q35" s="12"/>
      <c r="R35" s="12"/>
      <c r="S35" s="12"/>
      <c r="T35" s="13"/>
      <c r="U35" s="13"/>
      <c r="V35" s="13"/>
      <c r="W35" s="12"/>
      <c r="X35" s="12"/>
      <c r="Y35" s="12"/>
      <c r="Z35" s="13"/>
      <c r="AA35" s="13"/>
      <c r="AB35" s="13"/>
      <c r="AC35" s="12"/>
      <c r="AD35" s="12"/>
      <c r="AE35" s="12"/>
      <c r="AF35" s="13"/>
      <c r="AG35" s="13"/>
      <c r="AH35" s="12"/>
      <c r="AI35" s="12"/>
      <c r="AJ35" s="12"/>
      <c r="AK35" s="12"/>
      <c r="AL35" s="12"/>
      <c r="AM35" s="12"/>
      <c r="AN35" s="12"/>
      <c r="AO35" s="12"/>
    </row>
    <row r="37" spans="3:9" ht="14.25" customHeight="1">
      <c r="C37" s="131" t="s">
        <v>8</v>
      </c>
      <c r="D37" s="131"/>
      <c r="E37" s="132">
        <v>20000</v>
      </c>
      <c r="F37" s="132"/>
      <c r="G37" s="132"/>
      <c r="H37" s="132"/>
      <c r="I37" t="s">
        <v>80</v>
      </c>
    </row>
    <row r="38" spans="3:9" ht="14.25" customHeight="1">
      <c r="C38" s="131" t="s">
        <v>3</v>
      </c>
      <c r="D38" s="131"/>
      <c r="E38" s="133">
        <v>6</v>
      </c>
      <c r="F38" s="133"/>
      <c r="G38" s="133"/>
      <c r="H38" s="133"/>
      <c r="I38" t="s">
        <v>4</v>
      </c>
    </row>
    <row r="39" spans="3:9" ht="14.25" customHeight="1">
      <c r="C39" s="131" t="s">
        <v>81</v>
      </c>
      <c r="D39" s="131"/>
      <c r="E39" s="143">
        <v>10</v>
      </c>
      <c r="F39" s="143"/>
      <c r="G39" s="143"/>
      <c r="H39" s="143"/>
      <c r="I39" t="s">
        <v>6</v>
      </c>
    </row>
    <row r="40" ht="14.25" customHeight="1" thickBot="1"/>
    <row r="41" spans="1:28" ht="14.25" customHeight="1">
      <c r="A41" s="32" t="s">
        <v>1</v>
      </c>
      <c r="B41" s="33"/>
      <c r="C41" s="140" t="s">
        <v>0</v>
      </c>
      <c r="D41" s="140"/>
      <c r="E41" s="125" t="s">
        <v>83</v>
      </c>
      <c r="F41" s="126"/>
      <c r="G41" s="125" t="s">
        <v>82</v>
      </c>
      <c r="H41" s="126"/>
      <c r="I41" s="140" t="s">
        <v>84</v>
      </c>
      <c r="J41" s="140"/>
      <c r="K41" s="140"/>
      <c r="L41" s="140"/>
      <c r="M41" s="139" t="s">
        <v>86</v>
      </c>
      <c r="N41" s="140"/>
      <c r="O41" s="140"/>
      <c r="P41" s="140"/>
      <c r="Q41" s="140" t="s">
        <v>85</v>
      </c>
      <c r="R41" s="140"/>
      <c r="S41" s="140"/>
      <c r="T41" s="141"/>
      <c r="V41" t="str">
        <f>C41</f>
        <v>z</v>
      </c>
      <c r="W41" t="s">
        <v>13</v>
      </c>
      <c r="X41" t="s">
        <v>12</v>
      </c>
      <c r="Z41" t="str">
        <f>C41</f>
        <v>z</v>
      </c>
      <c r="AA41" s="34" t="s">
        <v>11</v>
      </c>
      <c r="AB41" t="s">
        <v>10</v>
      </c>
    </row>
    <row r="42" spans="1:28" ht="14.25" customHeight="1">
      <c r="A42" s="127">
        <v>0</v>
      </c>
      <c r="B42" s="128"/>
      <c r="C42" s="128">
        <f>A42*$E$38</f>
        <v>0</v>
      </c>
      <c r="D42" s="128"/>
      <c r="E42" s="121">
        <f>$E$39</f>
        <v>10</v>
      </c>
      <c r="F42" s="122"/>
      <c r="G42" s="121">
        <f>-(-$E$39*$C42+$E$39*$E$38/2)</f>
        <v>-30</v>
      </c>
      <c r="H42" s="122"/>
      <c r="I42" s="134">
        <f>-($E$39*$C42^2/2-$E$39*$E$38*$C42/2)</f>
        <v>0</v>
      </c>
      <c r="J42" s="134"/>
      <c r="K42" s="134"/>
      <c r="L42" s="134"/>
      <c r="M42" s="136">
        <f>-$E$39/(6*$E$37)*$C42^3+$E$39*$E$38/(4*$E$37)*$C42^2-$E$39/(24*$E$37)*$E$38^3</f>
        <v>-0.0045</v>
      </c>
      <c r="N42" s="134"/>
      <c r="O42" s="134"/>
      <c r="P42" s="134"/>
      <c r="Q42" s="136">
        <f>$E$39/(24*$E$37)*$C42^4-$E$39*$E$38/(12*$E$37)*$C42^3+$E$39*$E$38^3/(24*$E$37)*$C42</f>
        <v>0</v>
      </c>
      <c r="R42" s="134"/>
      <c r="S42" s="134"/>
      <c r="T42" s="138"/>
      <c r="V42">
        <f aca="true" t="shared" si="0" ref="V42:V52">C42</f>
        <v>0</v>
      </c>
      <c r="W42">
        <f aca="true" t="shared" si="1" ref="W42:W52">G42</f>
        <v>-30</v>
      </c>
      <c r="X42">
        <f aca="true" t="shared" si="2" ref="X42:X52">I42</f>
        <v>0</v>
      </c>
      <c r="Z42">
        <f>C42</f>
        <v>0</v>
      </c>
      <c r="AA42" s="35">
        <f>M42</f>
        <v>-0.0045</v>
      </c>
      <c r="AB42" s="1">
        <f>Q42</f>
        <v>0</v>
      </c>
    </row>
    <row r="43" spans="1:28" ht="14.25" customHeight="1">
      <c r="A43" s="127">
        <v>0.1</v>
      </c>
      <c r="B43" s="128"/>
      <c r="C43" s="128">
        <f aca="true" t="shared" si="3" ref="C43:C52">A43*$E$38</f>
        <v>0.6000000000000001</v>
      </c>
      <c r="D43" s="128"/>
      <c r="E43" s="121">
        <f aca="true" t="shared" si="4" ref="E43:E52">$E$39</f>
        <v>10</v>
      </c>
      <c r="F43" s="122"/>
      <c r="G43" s="121">
        <f aca="true" t="shared" si="5" ref="G43:G52">-(-$E$39*$C43+$E$39*$E$38/2)</f>
        <v>-24</v>
      </c>
      <c r="H43" s="122"/>
      <c r="I43" s="134">
        <f aca="true" t="shared" si="6" ref="I43:I52">-($E$39*$C43^2/2-$E$39*$E$38*$C43/2)</f>
        <v>16.200000000000003</v>
      </c>
      <c r="J43" s="134"/>
      <c r="K43" s="134"/>
      <c r="L43" s="134"/>
      <c r="M43" s="136">
        <f aca="true" t="shared" si="7" ref="M43:M52">-$E$39/(6*$E$37)*$C43^3+$E$39*$E$38/(4*$E$37)*$C43^2-$E$39/(24*$E$37)*$E$38^3</f>
        <v>-0.004248</v>
      </c>
      <c r="N43" s="134"/>
      <c r="O43" s="134"/>
      <c r="P43" s="134"/>
      <c r="Q43" s="136">
        <f aca="true" t="shared" si="8" ref="Q43:Q52">$E$39/(24*$E$37)*$C43^4-$E$39*$E$38/(12*$E$37)*$C43^3+$E$39*$E$38^3/(24*$E$37)*$C43</f>
        <v>0.0026487</v>
      </c>
      <c r="R43" s="134"/>
      <c r="S43" s="134"/>
      <c r="T43" s="138"/>
      <c r="V43">
        <f t="shared" si="0"/>
        <v>0.6000000000000001</v>
      </c>
      <c r="W43">
        <f t="shared" si="1"/>
        <v>-24</v>
      </c>
      <c r="X43">
        <f t="shared" si="2"/>
        <v>16.200000000000003</v>
      </c>
      <c r="Z43">
        <f aca="true" t="shared" si="9" ref="Z43:Z52">C43</f>
        <v>0.6000000000000001</v>
      </c>
      <c r="AA43" s="35">
        <f aca="true" t="shared" si="10" ref="AA43:AA52">M43</f>
        <v>-0.004248</v>
      </c>
      <c r="AB43" s="1">
        <f aca="true" t="shared" si="11" ref="AB43:AB52">Q43</f>
        <v>0.0026487</v>
      </c>
    </row>
    <row r="44" spans="1:28" ht="14.25" customHeight="1">
      <c r="A44" s="127">
        <v>0.2</v>
      </c>
      <c r="B44" s="128"/>
      <c r="C44" s="128">
        <f t="shared" si="3"/>
        <v>1.2000000000000002</v>
      </c>
      <c r="D44" s="128"/>
      <c r="E44" s="121">
        <f t="shared" si="4"/>
        <v>10</v>
      </c>
      <c r="F44" s="122"/>
      <c r="G44" s="121">
        <f t="shared" si="5"/>
        <v>-18</v>
      </c>
      <c r="H44" s="122"/>
      <c r="I44" s="134">
        <f t="shared" si="6"/>
        <v>28.800000000000004</v>
      </c>
      <c r="J44" s="134"/>
      <c r="K44" s="134"/>
      <c r="L44" s="134"/>
      <c r="M44" s="136">
        <f t="shared" si="7"/>
        <v>-0.0035639999999999995</v>
      </c>
      <c r="N44" s="134"/>
      <c r="O44" s="134"/>
      <c r="P44" s="134"/>
      <c r="Q44" s="136">
        <f t="shared" si="8"/>
        <v>0.0050112</v>
      </c>
      <c r="R44" s="134"/>
      <c r="S44" s="134"/>
      <c r="T44" s="138"/>
      <c r="V44">
        <f t="shared" si="0"/>
        <v>1.2000000000000002</v>
      </c>
      <c r="W44">
        <f t="shared" si="1"/>
        <v>-18</v>
      </c>
      <c r="X44">
        <f t="shared" si="2"/>
        <v>28.800000000000004</v>
      </c>
      <c r="Z44">
        <f t="shared" si="9"/>
        <v>1.2000000000000002</v>
      </c>
      <c r="AA44" s="35">
        <f t="shared" si="10"/>
        <v>-0.0035639999999999995</v>
      </c>
      <c r="AB44" s="1">
        <f t="shared" si="11"/>
        <v>0.0050112</v>
      </c>
    </row>
    <row r="45" spans="1:28" ht="14.25" customHeight="1">
      <c r="A45" s="127">
        <v>0.3</v>
      </c>
      <c r="B45" s="128"/>
      <c r="C45" s="128">
        <f t="shared" si="3"/>
        <v>1.7999999999999998</v>
      </c>
      <c r="D45" s="128"/>
      <c r="E45" s="121">
        <f t="shared" si="4"/>
        <v>10</v>
      </c>
      <c r="F45" s="122"/>
      <c r="G45" s="121">
        <f t="shared" si="5"/>
        <v>-12</v>
      </c>
      <c r="H45" s="122"/>
      <c r="I45" s="134">
        <f t="shared" si="6"/>
        <v>37.8</v>
      </c>
      <c r="J45" s="134"/>
      <c r="K45" s="134"/>
      <c r="L45" s="134"/>
      <c r="M45" s="136">
        <f t="shared" si="7"/>
        <v>-0.002556</v>
      </c>
      <c r="N45" s="134"/>
      <c r="O45" s="134"/>
      <c r="P45" s="134"/>
      <c r="Q45" s="136">
        <f t="shared" si="8"/>
        <v>0.006860699999999998</v>
      </c>
      <c r="R45" s="134"/>
      <c r="S45" s="134"/>
      <c r="T45" s="138"/>
      <c r="V45">
        <f t="shared" si="0"/>
        <v>1.7999999999999998</v>
      </c>
      <c r="W45">
        <f t="shared" si="1"/>
        <v>-12</v>
      </c>
      <c r="X45">
        <f t="shared" si="2"/>
        <v>37.8</v>
      </c>
      <c r="Z45">
        <f t="shared" si="9"/>
        <v>1.7999999999999998</v>
      </c>
      <c r="AA45" s="35">
        <f t="shared" si="10"/>
        <v>-0.002556</v>
      </c>
      <c r="AB45" s="1">
        <f t="shared" si="11"/>
        <v>0.006860699999999998</v>
      </c>
    </row>
    <row r="46" spans="1:28" ht="14.25" customHeight="1">
      <c r="A46" s="127">
        <v>0.4</v>
      </c>
      <c r="B46" s="128"/>
      <c r="C46" s="128">
        <f t="shared" si="3"/>
        <v>2.4000000000000004</v>
      </c>
      <c r="D46" s="128"/>
      <c r="E46" s="121">
        <f t="shared" si="4"/>
        <v>10</v>
      </c>
      <c r="F46" s="122"/>
      <c r="G46" s="121">
        <f t="shared" si="5"/>
        <v>-5.9999999999999964</v>
      </c>
      <c r="H46" s="122"/>
      <c r="I46" s="134">
        <f t="shared" si="6"/>
        <v>43.2</v>
      </c>
      <c r="J46" s="134"/>
      <c r="K46" s="134"/>
      <c r="L46" s="134"/>
      <c r="M46" s="136">
        <f t="shared" si="7"/>
        <v>-0.001331999999999999</v>
      </c>
      <c r="N46" s="134"/>
      <c r="O46" s="134"/>
      <c r="P46" s="134"/>
      <c r="Q46" s="136">
        <f t="shared" si="8"/>
        <v>0.0080352</v>
      </c>
      <c r="R46" s="134"/>
      <c r="S46" s="134"/>
      <c r="T46" s="138"/>
      <c r="V46">
        <f t="shared" si="0"/>
        <v>2.4000000000000004</v>
      </c>
      <c r="W46">
        <f t="shared" si="1"/>
        <v>-5.9999999999999964</v>
      </c>
      <c r="X46">
        <f t="shared" si="2"/>
        <v>43.2</v>
      </c>
      <c r="Z46">
        <f t="shared" si="9"/>
        <v>2.4000000000000004</v>
      </c>
      <c r="AA46" s="35">
        <f t="shared" si="10"/>
        <v>-0.001331999999999999</v>
      </c>
      <c r="AB46" s="1">
        <f t="shared" si="11"/>
        <v>0.0080352</v>
      </c>
    </row>
    <row r="47" spans="1:28" ht="14.25" customHeight="1">
      <c r="A47" s="127">
        <v>0.5</v>
      </c>
      <c r="B47" s="128"/>
      <c r="C47" s="128">
        <f t="shared" si="3"/>
        <v>3</v>
      </c>
      <c r="D47" s="128"/>
      <c r="E47" s="121">
        <f t="shared" si="4"/>
        <v>10</v>
      </c>
      <c r="F47" s="122"/>
      <c r="G47" s="121">
        <f t="shared" si="5"/>
        <v>0</v>
      </c>
      <c r="H47" s="122"/>
      <c r="I47" s="134">
        <f t="shared" si="6"/>
        <v>45</v>
      </c>
      <c r="J47" s="134"/>
      <c r="K47" s="134"/>
      <c r="L47" s="134"/>
      <c r="M47" s="136">
        <f t="shared" si="7"/>
        <v>0</v>
      </c>
      <c r="N47" s="134"/>
      <c r="O47" s="134"/>
      <c r="P47" s="134"/>
      <c r="Q47" s="136">
        <f t="shared" si="8"/>
        <v>0.008437499999999997</v>
      </c>
      <c r="R47" s="134"/>
      <c r="S47" s="134"/>
      <c r="T47" s="138"/>
      <c r="V47">
        <f t="shared" si="0"/>
        <v>3</v>
      </c>
      <c r="W47">
        <f t="shared" si="1"/>
        <v>0</v>
      </c>
      <c r="X47">
        <f t="shared" si="2"/>
        <v>45</v>
      </c>
      <c r="Z47">
        <f t="shared" si="9"/>
        <v>3</v>
      </c>
      <c r="AA47" s="35">
        <f t="shared" si="10"/>
        <v>0</v>
      </c>
      <c r="AB47" s="1">
        <f t="shared" si="11"/>
        <v>0.008437499999999997</v>
      </c>
    </row>
    <row r="48" spans="1:28" ht="14.25" customHeight="1">
      <c r="A48" s="127">
        <v>0.6</v>
      </c>
      <c r="B48" s="128"/>
      <c r="C48" s="128">
        <f t="shared" si="3"/>
        <v>3.5999999999999996</v>
      </c>
      <c r="D48" s="128"/>
      <c r="E48" s="121">
        <f t="shared" si="4"/>
        <v>10</v>
      </c>
      <c r="F48" s="122"/>
      <c r="G48" s="121">
        <f t="shared" si="5"/>
        <v>6</v>
      </c>
      <c r="H48" s="122"/>
      <c r="I48" s="134">
        <f t="shared" si="6"/>
        <v>43.2</v>
      </c>
      <c r="J48" s="134"/>
      <c r="K48" s="134"/>
      <c r="L48" s="134"/>
      <c r="M48" s="136">
        <f t="shared" si="7"/>
        <v>0.001331999999999999</v>
      </c>
      <c r="N48" s="134"/>
      <c r="O48" s="134"/>
      <c r="P48" s="134"/>
      <c r="Q48" s="136">
        <f t="shared" si="8"/>
        <v>0.0080352</v>
      </c>
      <c r="R48" s="134"/>
      <c r="S48" s="134"/>
      <c r="T48" s="138"/>
      <c r="V48">
        <f t="shared" si="0"/>
        <v>3.5999999999999996</v>
      </c>
      <c r="W48">
        <f t="shared" si="1"/>
        <v>6</v>
      </c>
      <c r="X48">
        <f t="shared" si="2"/>
        <v>43.2</v>
      </c>
      <c r="Z48">
        <f t="shared" si="9"/>
        <v>3.5999999999999996</v>
      </c>
      <c r="AA48" s="35">
        <f t="shared" si="10"/>
        <v>0.001331999999999999</v>
      </c>
      <c r="AB48" s="1">
        <f t="shared" si="11"/>
        <v>0.0080352</v>
      </c>
    </row>
    <row r="49" spans="1:28" ht="14.25" customHeight="1">
      <c r="A49" s="127">
        <v>0.7</v>
      </c>
      <c r="B49" s="128"/>
      <c r="C49" s="128">
        <f t="shared" si="3"/>
        <v>4.199999999999999</v>
      </c>
      <c r="D49" s="128"/>
      <c r="E49" s="121">
        <f t="shared" si="4"/>
        <v>10</v>
      </c>
      <c r="F49" s="122"/>
      <c r="G49" s="121">
        <f t="shared" si="5"/>
        <v>11.999999999999993</v>
      </c>
      <c r="H49" s="122"/>
      <c r="I49" s="134">
        <f t="shared" si="6"/>
        <v>37.80000000000001</v>
      </c>
      <c r="J49" s="134"/>
      <c r="K49" s="134"/>
      <c r="L49" s="134"/>
      <c r="M49" s="136">
        <f t="shared" si="7"/>
        <v>0.0025559999999999984</v>
      </c>
      <c r="N49" s="134"/>
      <c r="O49" s="134"/>
      <c r="P49" s="134"/>
      <c r="Q49" s="136">
        <f t="shared" si="8"/>
        <v>0.006860699999999997</v>
      </c>
      <c r="R49" s="134"/>
      <c r="S49" s="134"/>
      <c r="T49" s="138"/>
      <c r="V49">
        <f t="shared" si="0"/>
        <v>4.199999999999999</v>
      </c>
      <c r="W49">
        <f t="shared" si="1"/>
        <v>11.999999999999993</v>
      </c>
      <c r="X49">
        <f t="shared" si="2"/>
        <v>37.80000000000001</v>
      </c>
      <c r="Z49">
        <f t="shared" si="9"/>
        <v>4.199999999999999</v>
      </c>
      <c r="AA49" s="35">
        <f t="shared" si="10"/>
        <v>0.0025559999999999984</v>
      </c>
      <c r="AB49" s="1">
        <f t="shared" si="11"/>
        <v>0.006860699999999997</v>
      </c>
    </row>
    <row r="50" spans="1:28" ht="14.25" customHeight="1">
      <c r="A50" s="127">
        <v>0.8</v>
      </c>
      <c r="B50" s="128"/>
      <c r="C50" s="128">
        <f t="shared" si="3"/>
        <v>4.800000000000001</v>
      </c>
      <c r="D50" s="128"/>
      <c r="E50" s="121">
        <f t="shared" si="4"/>
        <v>10</v>
      </c>
      <c r="F50" s="122"/>
      <c r="G50" s="121">
        <f t="shared" si="5"/>
        <v>18.000000000000007</v>
      </c>
      <c r="H50" s="122"/>
      <c r="I50" s="134">
        <f t="shared" si="6"/>
        <v>28.799999999999997</v>
      </c>
      <c r="J50" s="134"/>
      <c r="K50" s="134"/>
      <c r="L50" s="134"/>
      <c r="M50" s="136">
        <f t="shared" si="7"/>
        <v>0.0035640000000000003</v>
      </c>
      <c r="N50" s="134"/>
      <c r="O50" s="134"/>
      <c r="P50" s="134"/>
      <c r="Q50" s="136">
        <f t="shared" si="8"/>
        <v>0.0050112</v>
      </c>
      <c r="R50" s="134"/>
      <c r="S50" s="134"/>
      <c r="T50" s="138"/>
      <c r="V50">
        <f t="shared" si="0"/>
        <v>4.800000000000001</v>
      </c>
      <c r="W50">
        <f t="shared" si="1"/>
        <v>18.000000000000007</v>
      </c>
      <c r="X50">
        <f t="shared" si="2"/>
        <v>28.799999999999997</v>
      </c>
      <c r="Z50">
        <f t="shared" si="9"/>
        <v>4.800000000000001</v>
      </c>
      <c r="AA50" s="35">
        <f t="shared" si="10"/>
        <v>0.0035640000000000003</v>
      </c>
      <c r="AB50" s="1">
        <f t="shared" si="11"/>
        <v>0.0050112</v>
      </c>
    </row>
    <row r="51" spans="1:28" ht="14.25" customHeight="1">
      <c r="A51" s="127">
        <v>0.9</v>
      </c>
      <c r="B51" s="128"/>
      <c r="C51" s="128">
        <f t="shared" si="3"/>
        <v>5.4</v>
      </c>
      <c r="D51" s="128"/>
      <c r="E51" s="121">
        <f t="shared" si="4"/>
        <v>10</v>
      </c>
      <c r="F51" s="122"/>
      <c r="G51" s="121">
        <f t="shared" si="5"/>
        <v>24</v>
      </c>
      <c r="H51" s="122"/>
      <c r="I51" s="134">
        <f t="shared" si="6"/>
        <v>16.19999999999999</v>
      </c>
      <c r="J51" s="134"/>
      <c r="K51" s="134"/>
      <c r="L51" s="134"/>
      <c r="M51" s="136">
        <f t="shared" si="7"/>
        <v>0.004248000000000003</v>
      </c>
      <c r="N51" s="134"/>
      <c r="O51" s="134"/>
      <c r="P51" s="134"/>
      <c r="Q51" s="136">
        <f t="shared" si="8"/>
        <v>0.002648699999999997</v>
      </c>
      <c r="R51" s="134"/>
      <c r="S51" s="134"/>
      <c r="T51" s="138"/>
      <c r="V51">
        <f t="shared" si="0"/>
        <v>5.4</v>
      </c>
      <c r="W51">
        <f t="shared" si="1"/>
        <v>24</v>
      </c>
      <c r="X51">
        <f t="shared" si="2"/>
        <v>16.19999999999999</v>
      </c>
      <c r="Z51">
        <f t="shared" si="9"/>
        <v>5.4</v>
      </c>
      <c r="AA51" s="35">
        <f t="shared" si="10"/>
        <v>0.004248000000000003</v>
      </c>
      <c r="AB51" s="1">
        <f t="shared" si="11"/>
        <v>0.002648699999999997</v>
      </c>
    </row>
    <row r="52" spans="1:28" ht="14.25" customHeight="1" thickBot="1">
      <c r="A52" s="129">
        <v>1</v>
      </c>
      <c r="B52" s="130"/>
      <c r="C52" s="130">
        <f t="shared" si="3"/>
        <v>6</v>
      </c>
      <c r="D52" s="130"/>
      <c r="E52" s="123">
        <f t="shared" si="4"/>
        <v>10</v>
      </c>
      <c r="F52" s="124"/>
      <c r="G52" s="123">
        <f t="shared" si="5"/>
        <v>30</v>
      </c>
      <c r="H52" s="124"/>
      <c r="I52" s="135">
        <f t="shared" si="6"/>
        <v>0</v>
      </c>
      <c r="J52" s="135"/>
      <c r="K52" s="135"/>
      <c r="L52" s="135"/>
      <c r="M52" s="137">
        <f t="shared" si="7"/>
        <v>0.004500000000000001</v>
      </c>
      <c r="N52" s="135"/>
      <c r="O52" s="135"/>
      <c r="P52" s="135"/>
      <c r="Q52" s="137">
        <f t="shared" si="8"/>
        <v>0</v>
      </c>
      <c r="R52" s="135"/>
      <c r="S52" s="135"/>
      <c r="T52" s="142"/>
      <c r="V52">
        <f t="shared" si="0"/>
        <v>6</v>
      </c>
      <c r="W52">
        <f t="shared" si="1"/>
        <v>30</v>
      </c>
      <c r="X52">
        <f t="shared" si="2"/>
        <v>0</v>
      </c>
      <c r="Z52">
        <f t="shared" si="9"/>
        <v>6</v>
      </c>
      <c r="AA52" s="35">
        <f t="shared" si="10"/>
        <v>0.004500000000000001</v>
      </c>
      <c r="AB52" s="1">
        <f t="shared" si="11"/>
        <v>0</v>
      </c>
    </row>
  </sheetData>
  <sheetProtection password="F24A" sheet="1" objects="1" scenarios="1"/>
  <mergeCells count="96">
    <mergeCell ref="C37:D37"/>
    <mergeCell ref="E37:H37"/>
    <mergeCell ref="C38:D38"/>
    <mergeCell ref="E38:H38"/>
    <mergeCell ref="C39:D39"/>
    <mergeCell ref="E39:H39"/>
    <mergeCell ref="C41:D41"/>
    <mergeCell ref="E41:F41"/>
    <mergeCell ref="G41:H41"/>
    <mergeCell ref="Q41:T41"/>
    <mergeCell ref="A42:B42"/>
    <mergeCell ref="C42:D42"/>
    <mergeCell ref="E42:F42"/>
    <mergeCell ref="G42:H42"/>
    <mergeCell ref="I42:L42"/>
    <mergeCell ref="M42:P42"/>
    <mergeCell ref="Q42:T42"/>
    <mergeCell ref="Q43:T43"/>
    <mergeCell ref="A44:B44"/>
    <mergeCell ref="C44:D44"/>
    <mergeCell ref="E44:F44"/>
    <mergeCell ref="Q44:T44"/>
    <mergeCell ref="A43:B43"/>
    <mergeCell ref="C43:D43"/>
    <mergeCell ref="E43:F43"/>
    <mergeCell ref="A45:B45"/>
    <mergeCell ref="C45:D45"/>
    <mergeCell ref="E45:F45"/>
    <mergeCell ref="G45:H45"/>
    <mergeCell ref="I45:L45"/>
    <mergeCell ref="M45:P45"/>
    <mergeCell ref="Q45:T45"/>
    <mergeCell ref="A46:B46"/>
    <mergeCell ref="C46:D46"/>
    <mergeCell ref="E46:F46"/>
    <mergeCell ref="G46:H46"/>
    <mergeCell ref="I46:L46"/>
    <mergeCell ref="M46:P46"/>
    <mergeCell ref="Q46:T46"/>
    <mergeCell ref="A47:B47"/>
    <mergeCell ref="C47:D47"/>
    <mergeCell ref="E47:F47"/>
    <mergeCell ref="G47:H47"/>
    <mergeCell ref="I47:L47"/>
    <mergeCell ref="M47:P47"/>
    <mergeCell ref="Q47:T47"/>
    <mergeCell ref="A48:B48"/>
    <mergeCell ref="C48:D48"/>
    <mergeCell ref="E48:F48"/>
    <mergeCell ref="G48:H48"/>
    <mergeCell ref="I48:L48"/>
    <mergeCell ref="M48:P48"/>
    <mergeCell ref="Q48:T48"/>
    <mergeCell ref="A49:B49"/>
    <mergeCell ref="C49:D49"/>
    <mergeCell ref="E49:F49"/>
    <mergeCell ref="G49:H49"/>
    <mergeCell ref="I49:L49"/>
    <mergeCell ref="M49:P49"/>
    <mergeCell ref="Q49:T49"/>
    <mergeCell ref="A50:B50"/>
    <mergeCell ref="C50:D50"/>
    <mergeCell ref="E50:F50"/>
    <mergeCell ref="G50:H50"/>
    <mergeCell ref="I50:L50"/>
    <mergeCell ref="M50:P50"/>
    <mergeCell ref="Q50:T50"/>
    <mergeCell ref="A51:B51"/>
    <mergeCell ref="C51:D51"/>
    <mergeCell ref="E51:F51"/>
    <mergeCell ref="G51:H51"/>
    <mergeCell ref="I51:L51"/>
    <mergeCell ref="M51:P51"/>
    <mergeCell ref="Q51:T51"/>
    <mergeCell ref="A52:B52"/>
    <mergeCell ref="C52:D52"/>
    <mergeCell ref="E52:F52"/>
    <mergeCell ref="G52:H52"/>
    <mergeCell ref="I52:L52"/>
    <mergeCell ref="M52:P52"/>
    <mergeCell ref="Q52:T52"/>
    <mergeCell ref="H24:I24"/>
    <mergeCell ref="O24:P24"/>
    <mergeCell ref="G43:H43"/>
    <mergeCell ref="G44:H44"/>
    <mergeCell ref="I43:L43"/>
    <mergeCell ref="I44:L44"/>
    <mergeCell ref="M43:P43"/>
    <mergeCell ref="M44:P44"/>
    <mergeCell ref="I41:L41"/>
    <mergeCell ref="M41:P41"/>
    <mergeCell ref="V5:AY6"/>
    <mergeCell ref="G5:J6"/>
    <mergeCell ref="K5:N6"/>
    <mergeCell ref="O5:P6"/>
    <mergeCell ref="Q5:T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headerFooter alignWithMargins="0">
    <oddHeader>&amp;LTARTÓK STATIKÁJA II. &amp;RGERENDAFELADAT MEGOLDÁSA DIFFERENCIÁLEGYENLETTEL</oddHeader>
    <oddFooter>&amp;LSZE - SZT. Agárdy Gyula &amp;F &amp;A &amp;R&amp;P/&amp;A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3"/>
  <sheetViews>
    <sheetView workbookViewId="0" topLeftCell="A31">
      <selection activeCell="E38" sqref="E38:H40"/>
    </sheetView>
  </sheetViews>
  <sheetFormatPr defaultColWidth="9.00390625" defaultRowHeight="14.25" customHeight="1"/>
  <cols>
    <col min="1" max="16384" width="3.00390625" style="0" customWidth="1"/>
  </cols>
  <sheetData>
    <row r="1" ht="14.25" customHeight="1">
      <c r="A1" s="83" t="s">
        <v>178</v>
      </c>
    </row>
    <row r="3" ht="14.25" customHeight="1">
      <c r="A3" t="s">
        <v>190</v>
      </c>
    </row>
    <row r="4" ht="7.5" customHeight="1" thickBot="1"/>
    <row r="5" spans="7:51" ht="14.25" customHeight="1">
      <c r="G5" s="113" t="s">
        <v>187</v>
      </c>
      <c r="H5" s="114"/>
      <c r="I5" s="114"/>
      <c r="J5" s="114"/>
      <c r="K5" s="114" t="s">
        <v>188</v>
      </c>
      <c r="L5" s="114"/>
      <c r="M5" s="114"/>
      <c r="N5" s="114"/>
      <c r="O5" s="117" t="s">
        <v>41</v>
      </c>
      <c r="P5" s="117"/>
      <c r="Q5" s="114" t="s">
        <v>83</v>
      </c>
      <c r="R5" s="114"/>
      <c r="S5" s="114"/>
      <c r="T5" s="119"/>
      <c r="V5" s="112" t="s">
        <v>189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</row>
    <row r="6" spans="7:51" ht="14.25" customHeight="1" thickBot="1">
      <c r="G6" s="115"/>
      <c r="H6" s="116"/>
      <c r="I6" s="116"/>
      <c r="J6" s="116"/>
      <c r="K6" s="116"/>
      <c r="L6" s="116"/>
      <c r="M6" s="116"/>
      <c r="N6" s="116"/>
      <c r="O6" s="118"/>
      <c r="P6" s="118"/>
      <c r="Q6" s="116"/>
      <c r="R6" s="116"/>
      <c r="S6" s="116"/>
      <c r="T6" s="120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</row>
    <row r="7" ht="8.25" customHeight="1"/>
    <row r="8" spans="5:38" ht="14.25" customHeight="1">
      <c r="E8" s="4" t="s">
        <v>179</v>
      </c>
      <c r="F8" s="4"/>
      <c r="G8" s="4"/>
      <c r="H8" s="4" t="s">
        <v>34</v>
      </c>
      <c r="I8" s="4"/>
      <c r="J8" s="4"/>
      <c r="K8" t="s">
        <v>20</v>
      </c>
      <c r="L8" t="s">
        <v>17</v>
      </c>
      <c r="M8" t="s">
        <v>19</v>
      </c>
      <c r="N8" s="3" t="s">
        <v>18</v>
      </c>
      <c r="O8" s="3"/>
      <c r="P8" s="3"/>
      <c r="Q8" t="s">
        <v>21</v>
      </c>
      <c r="R8" t="s">
        <v>17</v>
      </c>
      <c r="S8" t="s">
        <v>22</v>
      </c>
      <c r="T8" s="3" t="s">
        <v>18</v>
      </c>
      <c r="U8" s="3"/>
      <c r="V8" s="3"/>
      <c r="W8" t="s">
        <v>23</v>
      </c>
      <c r="X8" t="s">
        <v>17</v>
      </c>
      <c r="Y8" t="s">
        <v>24</v>
      </c>
      <c r="Z8" s="3" t="s">
        <v>18</v>
      </c>
      <c r="AA8" s="3"/>
      <c r="AB8" s="3"/>
      <c r="AC8" t="s">
        <v>25</v>
      </c>
      <c r="AD8" t="s">
        <v>17</v>
      </c>
      <c r="AE8" t="s">
        <v>26</v>
      </c>
      <c r="AF8" s="3" t="s">
        <v>18</v>
      </c>
      <c r="AG8" s="3"/>
      <c r="AH8" s="3"/>
      <c r="AI8" t="s">
        <v>27</v>
      </c>
      <c r="AJ8" t="s">
        <v>17</v>
      </c>
      <c r="AK8" t="s">
        <v>28</v>
      </c>
      <c r="AL8" t="s">
        <v>35</v>
      </c>
    </row>
    <row r="9" spans="5:46" ht="14.25" customHeight="1">
      <c r="E9" s="5" t="s">
        <v>36</v>
      </c>
      <c r="F9" s="4"/>
      <c r="G9" s="4"/>
      <c r="H9" s="6" t="s">
        <v>37</v>
      </c>
      <c r="I9" s="4">
        <v>4</v>
      </c>
      <c r="J9" s="4" t="s">
        <v>17</v>
      </c>
      <c r="K9" t="s">
        <v>20</v>
      </c>
      <c r="L9" t="s">
        <v>17</v>
      </c>
      <c r="M9" t="s">
        <v>22</v>
      </c>
      <c r="N9" s="3" t="s">
        <v>18</v>
      </c>
      <c r="O9" s="3">
        <v>3</v>
      </c>
      <c r="P9" t="s">
        <v>17</v>
      </c>
      <c r="Q9" t="s">
        <v>21</v>
      </c>
      <c r="R9" t="s">
        <v>17</v>
      </c>
      <c r="S9" t="s">
        <v>24</v>
      </c>
      <c r="T9" s="3" t="s">
        <v>18</v>
      </c>
      <c r="U9" s="3">
        <v>2</v>
      </c>
      <c r="V9" t="s">
        <v>17</v>
      </c>
      <c r="W9" t="s">
        <v>23</v>
      </c>
      <c r="X9" t="s">
        <v>17</v>
      </c>
      <c r="Y9" t="s">
        <v>26</v>
      </c>
      <c r="Z9" s="3" t="s">
        <v>18</v>
      </c>
      <c r="AA9" s="3">
        <v>1</v>
      </c>
      <c r="AB9" t="s">
        <v>17</v>
      </c>
      <c r="AC9" t="s">
        <v>25</v>
      </c>
      <c r="AD9" t="s">
        <v>17</v>
      </c>
      <c r="AE9" t="s">
        <v>28</v>
      </c>
      <c r="AF9" s="3" t="s">
        <v>18</v>
      </c>
      <c r="AG9" s="3"/>
      <c r="AH9" s="3"/>
      <c r="AI9">
        <v>0</v>
      </c>
      <c r="AL9" t="s">
        <v>35</v>
      </c>
      <c r="AP9" s="5" t="s">
        <v>36</v>
      </c>
      <c r="AQ9" s="3" t="s">
        <v>183</v>
      </c>
      <c r="AR9" s="84" t="s">
        <v>181</v>
      </c>
      <c r="AT9" s="3" t="s">
        <v>182</v>
      </c>
    </row>
    <row r="10" spans="5:48" ht="14.25" customHeight="1">
      <c r="E10" s="4" t="s">
        <v>30</v>
      </c>
      <c r="F10" s="4" t="s">
        <v>33</v>
      </c>
      <c r="G10" s="4" t="s">
        <v>17</v>
      </c>
      <c r="H10" s="3" t="s">
        <v>37</v>
      </c>
      <c r="I10" s="4">
        <v>12</v>
      </c>
      <c r="J10" s="4" t="s">
        <v>17</v>
      </c>
      <c r="K10" t="s">
        <v>20</v>
      </c>
      <c r="L10" t="s">
        <v>17</v>
      </c>
      <c r="M10" t="s">
        <v>24</v>
      </c>
      <c r="N10" s="3" t="s">
        <v>18</v>
      </c>
      <c r="O10" s="3">
        <v>6</v>
      </c>
      <c r="P10" t="s">
        <v>17</v>
      </c>
      <c r="Q10" t="s">
        <v>21</v>
      </c>
      <c r="R10" t="s">
        <v>17</v>
      </c>
      <c r="S10" t="s">
        <v>26</v>
      </c>
      <c r="T10" s="3" t="s">
        <v>18</v>
      </c>
      <c r="U10" s="3">
        <v>2</v>
      </c>
      <c r="V10" t="s">
        <v>17</v>
      </c>
      <c r="W10" t="s">
        <v>23</v>
      </c>
      <c r="X10" t="s">
        <v>17</v>
      </c>
      <c r="Y10" t="s">
        <v>28</v>
      </c>
      <c r="Z10" s="3" t="s">
        <v>18</v>
      </c>
      <c r="AA10" s="3"/>
      <c r="AB10" s="3"/>
      <c r="AC10">
        <v>0</v>
      </c>
      <c r="AF10" s="3"/>
      <c r="AG10" s="3"/>
      <c r="AH10" s="3"/>
      <c r="AL10" t="s">
        <v>35</v>
      </c>
      <c r="AP10" s="4" t="s">
        <v>30</v>
      </c>
      <c r="AQ10" s="3" t="s">
        <v>180</v>
      </c>
      <c r="AR10" s="85" t="s">
        <v>184</v>
      </c>
      <c r="AT10" s="43" t="s">
        <v>182</v>
      </c>
      <c r="AU10" t="s">
        <v>17</v>
      </c>
      <c r="AV10" t="s">
        <v>33</v>
      </c>
    </row>
    <row r="11" spans="5:46" ht="14.25" customHeight="1">
      <c r="E11" s="4" t="s">
        <v>31</v>
      </c>
      <c r="F11" s="4" t="s">
        <v>33</v>
      </c>
      <c r="G11" s="4" t="s">
        <v>17</v>
      </c>
      <c r="H11" s="6" t="s">
        <v>34</v>
      </c>
      <c r="I11" s="4">
        <v>24</v>
      </c>
      <c r="J11" s="4" t="s">
        <v>17</v>
      </c>
      <c r="K11" t="s">
        <v>20</v>
      </c>
      <c r="L11" t="s">
        <v>17</v>
      </c>
      <c r="M11" t="s">
        <v>26</v>
      </c>
      <c r="N11" s="3" t="s">
        <v>18</v>
      </c>
      <c r="O11" s="3">
        <v>6</v>
      </c>
      <c r="P11" t="s">
        <v>17</v>
      </c>
      <c r="Q11" t="s">
        <v>21</v>
      </c>
      <c r="R11" t="s">
        <v>17</v>
      </c>
      <c r="S11" t="s">
        <v>28</v>
      </c>
      <c r="T11" s="3" t="s">
        <v>18</v>
      </c>
      <c r="U11" s="3"/>
      <c r="V11" s="3"/>
      <c r="W11">
        <v>0</v>
      </c>
      <c r="Z11" s="3"/>
      <c r="AA11" s="3"/>
      <c r="AB11" s="3"/>
      <c r="AF11" s="3"/>
      <c r="AG11" s="3"/>
      <c r="AH11" s="3"/>
      <c r="AL11" t="s">
        <v>35</v>
      </c>
      <c r="AP11" s="4" t="s">
        <v>31</v>
      </c>
      <c r="AQ11" s="3" t="s">
        <v>183</v>
      </c>
      <c r="AR11" s="84" t="s">
        <v>185</v>
      </c>
      <c r="AT11" s="3" t="s">
        <v>182</v>
      </c>
    </row>
    <row r="12" spans="5:46" ht="14.25" customHeight="1">
      <c r="E12" s="4" t="s">
        <v>32</v>
      </c>
      <c r="F12" s="4" t="s">
        <v>33</v>
      </c>
      <c r="G12" s="4" t="s">
        <v>17</v>
      </c>
      <c r="H12" s="6" t="s">
        <v>34</v>
      </c>
      <c r="I12" s="4">
        <v>24</v>
      </c>
      <c r="J12" s="4" t="s">
        <v>17</v>
      </c>
      <c r="K12" t="s">
        <v>20</v>
      </c>
      <c r="L12" t="s">
        <v>17</v>
      </c>
      <c r="M12" t="s">
        <v>28</v>
      </c>
      <c r="N12" s="3" t="s">
        <v>18</v>
      </c>
      <c r="O12" s="3"/>
      <c r="P12" s="3"/>
      <c r="Q12">
        <v>0</v>
      </c>
      <c r="T12" s="3"/>
      <c r="U12" s="3"/>
      <c r="V12" s="3"/>
      <c r="Z12" s="3"/>
      <c r="AA12" s="3"/>
      <c r="AB12" s="3"/>
      <c r="AF12" s="3"/>
      <c r="AG12" s="3"/>
      <c r="AH12" s="3"/>
      <c r="AL12" t="s">
        <v>35</v>
      </c>
      <c r="AP12" s="4" t="s">
        <v>32</v>
      </c>
      <c r="AQ12" s="3" t="s">
        <v>180</v>
      </c>
      <c r="AR12" s="84" t="s">
        <v>186</v>
      </c>
      <c r="AT12" s="3" t="s">
        <v>182</v>
      </c>
    </row>
    <row r="13" ht="14.25" customHeight="1">
      <c r="AA13" t="s">
        <v>79</v>
      </c>
    </row>
    <row r="15" spans="5:24" ht="14.25" customHeight="1">
      <c r="E15" t="s">
        <v>38</v>
      </c>
      <c r="X15" t="s">
        <v>39</v>
      </c>
    </row>
    <row r="16" ht="14.25" customHeight="1">
      <c r="B16" t="s">
        <v>0</v>
      </c>
    </row>
    <row r="17" ht="14.25" customHeight="1">
      <c r="B17" t="s">
        <v>121</v>
      </c>
    </row>
    <row r="18" spans="5:36" ht="14.25" customHeight="1">
      <c r="E18" s="4" t="s">
        <v>81</v>
      </c>
      <c r="F18" s="4" t="s">
        <v>33</v>
      </c>
      <c r="G18" s="4" t="s">
        <v>17</v>
      </c>
      <c r="H18" s="6" t="s">
        <v>37</v>
      </c>
      <c r="I18" s="4">
        <v>24</v>
      </c>
      <c r="J18" s="4" t="s">
        <v>17</v>
      </c>
      <c r="K18" t="s">
        <v>20</v>
      </c>
      <c r="L18" t="s">
        <v>17</v>
      </c>
      <c r="M18" t="s">
        <v>28</v>
      </c>
      <c r="N18" s="3" t="s">
        <v>18</v>
      </c>
      <c r="O18">
        <v>0</v>
      </c>
      <c r="P18" t="s">
        <v>35</v>
      </c>
      <c r="AH18" s="36" t="s">
        <v>102</v>
      </c>
      <c r="AI18" s="37" t="s">
        <v>41</v>
      </c>
      <c r="AJ18" s="36" t="s">
        <v>55</v>
      </c>
    </row>
    <row r="19" spans="5:36" ht="14.25" customHeight="1">
      <c r="E19" s="4" t="s">
        <v>51</v>
      </c>
      <c r="F19">
        <v>0</v>
      </c>
      <c r="G19" s="3" t="s">
        <v>41</v>
      </c>
      <c r="H19" s="4" t="s">
        <v>34</v>
      </c>
      <c r="I19" t="s">
        <v>20</v>
      </c>
      <c r="J19" t="s">
        <v>17</v>
      </c>
      <c r="K19" s="3" t="s">
        <v>54</v>
      </c>
      <c r="L19" s="3" t="s">
        <v>18</v>
      </c>
      <c r="M19" t="s">
        <v>21</v>
      </c>
      <c r="N19" t="s">
        <v>17</v>
      </c>
      <c r="O19" s="3" t="s">
        <v>52</v>
      </c>
      <c r="P19" s="3" t="s">
        <v>18</v>
      </c>
      <c r="Q19" t="s">
        <v>23</v>
      </c>
      <c r="R19" t="s">
        <v>17</v>
      </c>
      <c r="S19" s="3" t="s">
        <v>43</v>
      </c>
      <c r="T19" s="3" t="s">
        <v>18</v>
      </c>
      <c r="U19" t="s">
        <v>25</v>
      </c>
      <c r="V19" t="s">
        <v>17</v>
      </c>
      <c r="W19" s="3" t="s">
        <v>44</v>
      </c>
      <c r="X19" s="3" t="s">
        <v>18</v>
      </c>
      <c r="Y19" t="s">
        <v>27</v>
      </c>
      <c r="Z19" t="s">
        <v>17</v>
      </c>
      <c r="AA19" s="3" t="s">
        <v>53</v>
      </c>
      <c r="AB19" t="s">
        <v>42</v>
      </c>
      <c r="AC19">
        <v>0</v>
      </c>
      <c r="AH19" s="36" t="s">
        <v>108</v>
      </c>
      <c r="AI19" s="37" t="s">
        <v>41</v>
      </c>
      <c r="AJ19" s="36">
        <v>0</v>
      </c>
    </row>
    <row r="20" spans="5:36" ht="14.25" customHeight="1">
      <c r="E20" s="5" t="s">
        <v>50</v>
      </c>
      <c r="F20">
        <v>0</v>
      </c>
      <c r="G20" s="3" t="s">
        <v>41</v>
      </c>
      <c r="H20" s="6" t="s">
        <v>37</v>
      </c>
      <c r="I20" s="4">
        <v>4</v>
      </c>
      <c r="J20" s="4" t="s">
        <v>17</v>
      </c>
      <c r="K20" t="s">
        <v>20</v>
      </c>
      <c r="L20" t="s">
        <v>17</v>
      </c>
      <c r="M20" s="3" t="s">
        <v>52</v>
      </c>
      <c r="N20" s="3" t="s">
        <v>18</v>
      </c>
      <c r="O20" s="3">
        <v>3</v>
      </c>
      <c r="P20" t="s">
        <v>17</v>
      </c>
      <c r="Q20" t="s">
        <v>21</v>
      </c>
      <c r="R20" t="s">
        <v>17</v>
      </c>
      <c r="S20" s="3" t="s">
        <v>43</v>
      </c>
      <c r="T20" s="3" t="s">
        <v>122</v>
      </c>
      <c r="U20" s="3"/>
      <c r="V20" t="s">
        <v>23</v>
      </c>
      <c r="W20" s="43" t="s">
        <v>123</v>
      </c>
      <c r="X20" s="3" t="s">
        <v>18</v>
      </c>
      <c r="Y20" t="s">
        <v>125</v>
      </c>
      <c r="Z20" t="s">
        <v>25</v>
      </c>
      <c r="AA20" t="s">
        <v>17</v>
      </c>
      <c r="AB20" s="3" t="s">
        <v>53</v>
      </c>
      <c r="AC20" s="3" t="s">
        <v>126</v>
      </c>
      <c r="AD20" t="s">
        <v>42</v>
      </c>
      <c r="AE20">
        <v>0</v>
      </c>
      <c r="AH20" s="36" t="s">
        <v>105</v>
      </c>
      <c r="AI20" s="37" t="s">
        <v>41</v>
      </c>
      <c r="AJ20" s="36">
        <v>0</v>
      </c>
    </row>
    <row r="21" spans="4:39" ht="14.25" customHeight="1">
      <c r="D21" t="s">
        <v>45</v>
      </c>
      <c r="F21">
        <v>0</v>
      </c>
      <c r="G21" s="3" t="s">
        <v>41</v>
      </c>
      <c r="H21" s="4" t="s">
        <v>33</v>
      </c>
      <c r="I21" s="4" t="s">
        <v>17</v>
      </c>
      <c r="J21" t="s">
        <v>34</v>
      </c>
      <c r="K21" s="4">
        <v>12</v>
      </c>
      <c r="L21" s="4" t="s">
        <v>17</v>
      </c>
      <c r="M21" t="s">
        <v>20</v>
      </c>
      <c r="N21" t="s">
        <v>17</v>
      </c>
      <c r="O21" s="3" t="s">
        <v>46</v>
      </c>
      <c r="P21" s="3" t="s">
        <v>18</v>
      </c>
      <c r="Q21" s="3">
        <v>6</v>
      </c>
      <c r="R21" t="s">
        <v>17</v>
      </c>
      <c r="S21" t="s">
        <v>21</v>
      </c>
      <c r="T21" t="s">
        <v>17</v>
      </c>
      <c r="U21" s="3" t="s">
        <v>47</v>
      </c>
      <c r="V21" s="3" t="s">
        <v>18</v>
      </c>
      <c r="W21" s="3">
        <v>2</v>
      </c>
      <c r="X21" t="s">
        <v>17</v>
      </c>
      <c r="Y21" t="s">
        <v>23</v>
      </c>
      <c r="Z21" t="s">
        <v>17</v>
      </c>
      <c r="AA21" s="3" t="s">
        <v>48</v>
      </c>
      <c r="AB21" s="3" t="s">
        <v>18</v>
      </c>
      <c r="AC21">
        <v>0</v>
      </c>
      <c r="AD21" t="s">
        <v>42</v>
      </c>
      <c r="AE21">
        <v>0</v>
      </c>
      <c r="AH21" s="36"/>
      <c r="AI21" s="37"/>
      <c r="AJ21" s="36"/>
      <c r="AL21" s="36"/>
      <c r="AM21" s="37"/>
    </row>
    <row r="22" spans="4:39" ht="14.25" customHeight="1">
      <c r="D22" t="s">
        <v>45</v>
      </c>
      <c r="F22">
        <v>0</v>
      </c>
      <c r="G22" s="3" t="s">
        <v>41</v>
      </c>
      <c r="H22" s="4" t="s">
        <v>33</v>
      </c>
      <c r="I22" s="4" t="s">
        <v>17</v>
      </c>
      <c r="J22" t="s">
        <v>34</v>
      </c>
      <c r="K22" s="4">
        <v>12</v>
      </c>
      <c r="L22" s="4" t="s">
        <v>17</v>
      </c>
      <c r="M22" s="36" t="s">
        <v>55</v>
      </c>
      <c r="O22" s="3"/>
      <c r="P22" t="s">
        <v>17</v>
      </c>
      <c r="Q22" s="3" t="s">
        <v>46</v>
      </c>
      <c r="R22" s="3" t="s">
        <v>18</v>
      </c>
      <c r="S22" s="3">
        <v>6</v>
      </c>
      <c r="T22" t="s">
        <v>17</v>
      </c>
      <c r="U22" t="s">
        <v>21</v>
      </c>
      <c r="V22" t="s">
        <v>17</v>
      </c>
      <c r="W22" s="3" t="s">
        <v>57</v>
      </c>
      <c r="X22" s="3" t="s">
        <v>18</v>
      </c>
      <c r="Y22" s="3">
        <v>2</v>
      </c>
      <c r="Z22" t="s">
        <v>17</v>
      </c>
      <c r="AA22" t="s">
        <v>23</v>
      </c>
      <c r="AB22" t="s">
        <v>42</v>
      </c>
      <c r="AC22">
        <v>0</v>
      </c>
      <c r="AH22" s="36"/>
      <c r="AI22" s="37"/>
      <c r="AJ22" s="36"/>
      <c r="AL22" s="36"/>
      <c r="AM22" s="37"/>
    </row>
    <row r="23" spans="5:29" ht="14.25" customHeight="1">
      <c r="E23" s="4" t="s">
        <v>106</v>
      </c>
      <c r="F23">
        <v>0</v>
      </c>
      <c r="G23" s="3" t="s">
        <v>41</v>
      </c>
      <c r="H23" s="4" t="s">
        <v>34</v>
      </c>
      <c r="I23" t="s">
        <v>20</v>
      </c>
      <c r="J23" t="s">
        <v>17</v>
      </c>
      <c r="K23" s="3" t="s">
        <v>107</v>
      </c>
      <c r="L23" s="3" t="s">
        <v>18</v>
      </c>
      <c r="M23" t="s">
        <v>21</v>
      </c>
      <c r="N23" t="s">
        <v>17</v>
      </c>
      <c r="O23" s="3" t="s">
        <v>104</v>
      </c>
      <c r="P23" s="3" t="s">
        <v>18</v>
      </c>
      <c r="Q23" t="s">
        <v>23</v>
      </c>
      <c r="R23" t="s">
        <v>17</v>
      </c>
      <c r="S23" s="3" t="s">
        <v>46</v>
      </c>
      <c r="T23" s="3" t="s">
        <v>18</v>
      </c>
      <c r="U23" t="s">
        <v>25</v>
      </c>
      <c r="V23" t="s">
        <v>17</v>
      </c>
      <c r="W23" s="3" t="s">
        <v>47</v>
      </c>
      <c r="X23" s="3" t="s">
        <v>18</v>
      </c>
      <c r="Y23" t="s">
        <v>27</v>
      </c>
      <c r="Z23" t="s">
        <v>17</v>
      </c>
      <c r="AA23" s="3" t="s">
        <v>48</v>
      </c>
      <c r="AB23" t="s">
        <v>42</v>
      </c>
      <c r="AC23">
        <v>0</v>
      </c>
    </row>
    <row r="24" spans="5:51" ht="14.25" customHeight="1">
      <c r="E24" s="4" t="s">
        <v>106</v>
      </c>
      <c r="F24">
        <v>0</v>
      </c>
      <c r="G24" s="3" t="s">
        <v>41</v>
      </c>
      <c r="H24" s="145" t="s">
        <v>55</v>
      </c>
      <c r="I24" s="145"/>
      <c r="J24" s="145"/>
      <c r="K24" t="s">
        <v>17</v>
      </c>
      <c r="L24" s="3" t="s">
        <v>107</v>
      </c>
      <c r="M24" s="3" t="s">
        <v>18</v>
      </c>
      <c r="N24" t="s">
        <v>21</v>
      </c>
      <c r="O24" t="s">
        <v>17</v>
      </c>
      <c r="P24" s="3" t="s">
        <v>104</v>
      </c>
      <c r="Q24" s="3" t="s">
        <v>18</v>
      </c>
      <c r="R24" t="s">
        <v>23</v>
      </c>
      <c r="S24" t="s">
        <v>17</v>
      </c>
      <c r="T24" s="3" t="s">
        <v>46</v>
      </c>
      <c r="U24" s="44" t="s">
        <v>41</v>
      </c>
      <c r="V24" s="45">
        <v>0</v>
      </c>
      <c r="W24" s="3"/>
      <c r="Y24" s="36" t="s">
        <v>99</v>
      </c>
      <c r="Z24" s="37" t="s">
        <v>41</v>
      </c>
      <c r="AA24" s="3" t="s">
        <v>37</v>
      </c>
      <c r="AB24" s="145" t="s">
        <v>131</v>
      </c>
      <c r="AC24" s="145"/>
      <c r="AD24" s="145"/>
      <c r="AE24" s="145"/>
      <c r="AF24" s="3" t="s">
        <v>18</v>
      </c>
      <c r="AG24" t="s">
        <v>21</v>
      </c>
      <c r="AH24" t="s">
        <v>17</v>
      </c>
      <c r="AI24" s="3" t="s">
        <v>104</v>
      </c>
      <c r="AJ24" s="44" t="s">
        <v>128</v>
      </c>
      <c r="AO24" s="36" t="s">
        <v>99</v>
      </c>
      <c r="AP24" s="37" t="s">
        <v>41</v>
      </c>
      <c r="AQ24" s="3" t="s">
        <v>120</v>
      </c>
      <c r="AR24" s="145" t="s">
        <v>127</v>
      </c>
      <c r="AS24" s="145"/>
      <c r="AT24" s="145"/>
      <c r="AU24" s="145"/>
      <c r="AV24" s="3" t="s">
        <v>120</v>
      </c>
      <c r="AW24" t="s">
        <v>21</v>
      </c>
      <c r="AX24" t="s">
        <v>17</v>
      </c>
      <c r="AY24" s="3" t="s">
        <v>57</v>
      </c>
    </row>
    <row r="25" spans="4:37" ht="14.25" customHeight="1">
      <c r="D25" t="s">
        <v>45</v>
      </c>
      <c r="F25">
        <v>0</v>
      </c>
      <c r="G25" s="3" t="s">
        <v>41</v>
      </c>
      <c r="H25" s="4" t="s">
        <v>33</v>
      </c>
      <c r="I25" s="4" t="s">
        <v>17</v>
      </c>
      <c r="J25" t="s">
        <v>34</v>
      </c>
      <c r="K25" s="4">
        <v>12</v>
      </c>
      <c r="L25" s="4" t="s">
        <v>17</v>
      </c>
      <c r="M25" s="36" t="s">
        <v>55</v>
      </c>
      <c r="O25" s="3"/>
      <c r="P25" t="s">
        <v>17</v>
      </c>
      <c r="Q25" s="3" t="s">
        <v>46</v>
      </c>
      <c r="R25" s="3" t="s">
        <v>18</v>
      </c>
      <c r="S25" s="3">
        <v>6</v>
      </c>
      <c r="T25" t="s">
        <v>17</v>
      </c>
      <c r="U25" t="s">
        <v>21</v>
      </c>
      <c r="V25" t="s">
        <v>17</v>
      </c>
      <c r="W25" s="3" t="s">
        <v>57</v>
      </c>
      <c r="X25" s="3" t="s">
        <v>18</v>
      </c>
      <c r="Y25" s="3">
        <v>2</v>
      </c>
      <c r="Z25" t="s">
        <v>17</v>
      </c>
      <c r="AA25" s="3" t="s">
        <v>129</v>
      </c>
      <c r="AB25" s="145" t="s">
        <v>127</v>
      </c>
      <c r="AC25" s="145"/>
      <c r="AD25" s="145"/>
      <c r="AE25" s="145"/>
      <c r="AF25" s="3" t="s">
        <v>120</v>
      </c>
      <c r="AG25" t="s">
        <v>21</v>
      </c>
      <c r="AH25" t="s">
        <v>17</v>
      </c>
      <c r="AI25" s="3" t="s">
        <v>57</v>
      </c>
      <c r="AJ25" t="s">
        <v>42</v>
      </c>
      <c r="AK25">
        <v>0</v>
      </c>
    </row>
    <row r="26" spans="8:35" ht="14.25" customHeight="1">
      <c r="H26" s="4" t="s">
        <v>33</v>
      </c>
      <c r="I26" s="4" t="s">
        <v>137</v>
      </c>
      <c r="J26" s="46" t="s">
        <v>130</v>
      </c>
      <c r="K26" s="4"/>
      <c r="L26" s="3" t="s">
        <v>120</v>
      </c>
      <c r="M26" s="46" t="s">
        <v>132</v>
      </c>
      <c r="N26" s="4"/>
      <c r="O26" s="36"/>
      <c r="P26" s="3" t="s">
        <v>18</v>
      </c>
      <c r="Q26" t="s">
        <v>133</v>
      </c>
      <c r="R26" t="s">
        <v>17</v>
      </c>
      <c r="S26" t="s">
        <v>21</v>
      </c>
      <c r="T26" s="3" t="s">
        <v>120</v>
      </c>
      <c r="U26" t="s">
        <v>100</v>
      </c>
      <c r="V26" t="s">
        <v>17</v>
      </c>
      <c r="W26" t="s">
        <v>21</v>
      </c>
      <c r="X26" s="3" t="s">
        <v>42</v>
      </c>
      <c r="Y26" s="4" t="s">
        <v>33</v>
      </c>
      <c r="Z26" s="4" t="s">
        <v>137</v>
      </c>
      <c r="AA26" s="47" t="s">
        <v>134</v>
      </c>
      <c r="AB26" s="3"/>
      <c r="AC26" s="48" t="s">
        <v>135</v>
      </c>
      <c r="AD26" s="3" t="s">
        <v>18</v>
      </c>
      <c r="AE26" t="s">
        <v>136</v>
      </c>
      <c r="AF26" t="s">
        <v>17</v>
      </c>
      <c r="AG26" t="s">
        <v>21</v>
      </c>
      <c r="AH26" s="3" t="s">
        <v>42</v>
      </c>
      <c r="AI26">
        <v>0</v>
      </c>
    </row>
    <row r="27" spans="6:27" ht="14.25" customHeight="1">
      <c r="F27" s="36" t="s">
        <v>101</v>
      </c>
      <c r="G27" s="37" t="s">
        <v>41</v>
      </c>
      <c r="H27" s="49" t="s">
        <v>138</v>
      </c>
      <c r="I27" s="4"/>
      <c r="K27" s="4"/>
      <c r="L27" s="4"/>
      <c r="M27" s="36"/>
      <c r="N27" s="36" t="s">
        <v>99</v>
      </c>
      <c r="O27" s="37" t="s">
        <v>41</v>
      </c>
      <c r="P27" s="3" t="s">
        <v>120</v>
      </c>
      <c r="Q27" s="145" t="s">
        <v>127</v>
      </c>
      <c r="R27" s="145"/>
      <c r="S27" s="145"/>
      <c r="T27" s="145"/>
      <c r="U27" s="3" t="s">
        <v>18</v>
      </c>
      <c r="V27" s="49" t="s">
        <v>140</v>
      </c>
      <c r="W27" s="4"/>
      <c r="Y27" s="4"/>
      <c r="Z27" t="s">
        <v>124</v>
      </c>
      <c r="AA27" s="49" t="s">
        <v>141</v>
      </c>
    </row>
    <row r="28" spans="5:37" ht="14.25" customHeight="1" thickBot="1">
      <c r="E28" s="4"/>
      <c r="G28" s="3"/>
      <c r="H28" s="4"/>
      <c r="I28" s="4"/>
      <c r="J28" s="4"/>
      <c r="M28" s="3"/>
      <c r="N28" s="3"/>
      <c r="O28" s="3"/>
      <c r="P28" s="3"/>
      <c r="S28" s="3"/>
      <c r="T28" s="3"/>
      <c r="U28" s="3"/>
      <c r="V28" s="3"/>
      <c r="Y28" s="3"/>
      <c r="Z28" s="3"/>
      <c r="AA28" s="3"/>
      <c r="AB28" s="3"/>
      <c r="AE28" s="3"/>
      <c r="AF28" s="3"/>
      <c r="AG28" s="3"/>
      <c r="AH28" s="3"/>
      <c r="AK28" s="3"/>
    </row>
    <row r="29" spans="3:41" ht="14.25" customHeight="1">
      <c r="C29" s="50"/>
      <c r="D29" s="51"/>
      <c r="E29" s="52" t="s">
        <v>29</v>
      </c>
      <c r="F29" s="52"/>
      <c r="G29" s="52"/>
      <c r="H29" s="75" t="s">
        <v>34</v>
      </c>
      <c r="I29" s="76" t="s">
        <v>63</v>
      </c>
      <c r="J29" s="77"/>
      <c r="K29" s="77"/>
      <c r="L29" s="77" t="s">
        <v>17</v>
      </c>
      <c r="M29" s="77" t="s">
        <v>19</v>
      </c>
      <c r="N29" s="76" t="s">
        <v>18</v>
      </c>
      <c r="O29" s="76" t="s">
        <v>138</v>
      </c>
      <c r="P29" s="77"/>
      <c r="Q29" s="76"/>
      <c r="R29" s="77" t="s">
        <v>17</v>
      </c>
      <c r="S29" s="77" t="s">
        <v>22</v>
      </c>
      <c r="T29" s="76" t="s">
        <v>18</v>
      </c>
      <c r="U29" s="78" t="s">
        <v>142</v>
      </c>
      <c r="V29" s="77"/>
      <c r="W29" s="77"/>
      <c r="X29" s="77"/>
      <c r="Y29" s="77" t="s">
        <v>17</v>
      </c>
      <c r="Z29" s="77" t="s">
        <v>24</v>
      </c>
      <c r="AA29" s="76" t="s">
        <v>18</v>
      </c>
      <c r="AB29" s="77">
        <v>0</v>
      </c>
      <c r="AC29" s="77" t="s">
        <v>17</v>
      </c>
      <c r="AD29" s="77" t="s">
        <v>26</v>
      </c>
      <c r="AE29" s="76" t="s">
        <v>18</v>
      </c>
      <c r="AF29" s="77">
        <v>0</v>
      </c>
      <c r="AG29" s="77" t="s">
        <v>17</v>
      </c>
      <c r="AH29" s="77" t="s">
        <v>28</v>
      </c>
      <c r="AI29" s="77" t="s">
        <v>35</v>
      </c>
      <c r="AJ29" s="53"/>
      <c r="AK29" s="51"/>
      <c r="AL29" s="51"/>
      <c r="AM29" s="51"/>
      <c r="AN29" s="51"/>
      <c r="AO29" s="54"/>
    </row>
    <row r="30" spans="3:41" ht="14.25" customHeight="1">
      <c r="C30" s="55"/>
      <c r="D30" s="56"/>
      <c r="E30" s="57" t="s">
        <v>29</v>
      </c>
      <c r="F30" s="58"/>
      <c r="G30" s="58"/>
      <c r="H30" s="58" t="s">
        <v>34</v>
      </c>
      <c r="I30" s="62" t="s">
        <v>63</v>
      </c>
      <c r="J30" s="59"/>
      <c r="K30" s="59"/>
      <c r="L30" s="59" t="s">
        <v>17</v>
      </c>
      <c r="M30" s="59" t="s">
        <v>19</v>
      </c>
      <c r="N30" s="62" t="s">
        <v>18</v>
      </c>
      <c r="O30" s="62" t="s">
        <v>138</v>
      </c>
      <c r="P30" s="59"/>
      <c r="Q30" s="62"/>
      <c r="R30" s="59" t="s">
        <v>17</v>
      </c>
      <c r="S30" s="59" t="s">
        <v>22</v>
      </c>
      <c r="T30" s="62" t="s">
        <v>18</v>
      </c>
      <c r="U30" s="72" t="s">
        <v>142</v>
      </c>
      <c r="V30" s="59"/>
      <c r="W30" s="59"/>
      <c r="X30" s="59"/>
      <c r="Y30" s="59" t="s">
        <v>17</v>
      </c>
      <c r="Z30" s="59" t="s">
        <v>24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0"/>
    </row>
    <row r="31" spans="3:41" s="64" customFormat="1" ht="14.25" customHeight="1">
      <c r="C31" s="55"/>
      <c r="D31" s="56"/>
      <c r="E31" s="61" t="s">
        <v>69</v>
      </c>
      <c r="F31" s="63"/>
      <c r="G31" s="65"/>
      <c r="H31" s="66" t="s">
        <v>37</v>
      </c>
      <c r="I31" s="66" t="s">
        <v>147</v>
      </c>
      <c r="J31" s="67" t="s">
        <v>148</v>
      </c>
      <c r="K31" s="65"/>
      <c r="L31" s="68"/>
      <c r="M31" s="68" t="s">
        <v>22</v>
      </c>
      <c r="N31" s="67" t="s">
        <v>18</v>
      </c>
      <c r="O31" s="67" t="s">
        <v>146</v>
      </c>
      <c r="P31" s="72" t="s">
        <v>149</v>
      </c>
      <c r="Q31" s="68"/>
      <c r="R31" s="67"/>
      <c r="S31" s="67"/>
      <c r="T31" s="68" t="s">
        <v>24</v>
      </c>
      <c r="U31" s="79" t="s">
        <v>122</v>
      </c>
      <c r="V31" s="72" t="s">
        <v>142</v>
      </c>
      <c r="W31" s="68"/>
      <c r="X31" s="68"/>
      <c r="Y31" s="68"/>
      <c r="Z31" s="67" t="s">
        <v>150</v>
      </c>
      <c r="AA31" s="68" t="s">
        <v>42</v>
      </c>
      <c r="AB31" s="67" t="s">
        <v>151</v>
      </c>
      <c r="AC31" s="68"/>
      <c r="AD31" s="68"/>
      <c r="AE31" s="67" t="s">
        <v>152</v>
      </c>
      <c r="AF31" s="67"/>
      <c r="AG31" s="67"/>
      <c r="AH31" s="68"/>
      <c r="AI31" s="68"/>
      <c r="AJ31" s="67" t="s">
        <v>120</v>
      </c>
      <c r="AK31" s="68" t="s">
        <v>155</v>
      </c>
      <c r="AL31" s="67"/>
      <c r="AM31" s="67"/>
      <c r="AN31" s="67"/>
      <c r="AO31" s="74" t="s">
        <v>0</v>
      </c>
    </row>
    <row r="32" spans="3:41" ht="14.25" customHeight="1">
      <c r="C32" s="21"/>
      <c r="D32" s="7"/>
      <c r="E32" s="8" t="s">
        <v>30</v>
      </c>
      <c r="F32" s="9" t="s">
        <v>33</v>
      </c>
      <c r="G32" s="69" t="s">
        <v>17</v>
      </c>
      <c r="H32" s="70" t="s">
        <v>37</v>
      </c>
      <c r="I32" s="69">
        <v>12</v>
      </c>
      <c r="J32" s="69" t="s">
        <v>17</v>
      </c>
      <c r="K32" s="70" t="s">
        <v>63</v>
      </c>
      <c r="L32" s="69"/>
      <c r="M32" s="40"/>
      <c r="N32" s="40" t="s">
        <v>17</v>
      </c>
      <c r="O32" s="40" t="s">
        <v>24</v>
      </c>
      <c r="P32" s="70" t="s">
        <v>18</v>
      </c>
      <c r="Q32" s="70">
        <v>6</v>
      </c>
      <c r="R32" s="40" t="s">
        <v>17</v>
      </c>
      <c r="S32" s="70" t="s">
        <v>138</v>
      </c>
      <c r="T32" s="40"/>
      <c r="U32" s="40"/>
      <c r="V32" s="40"/>
      <c r="W32" s="40" t="s">
        <v>17</v>
      </c>
      <c r="X32" s="40" t="s">
        <v>26</v>
      </c>
      <c r="Y32" s="70" t="s">
        <v>18</v>
      </c>
      <c r="Z32" s="40">
        <v>2</v>
      </c>
      <c r="AA32" s="40" t="s">
        <v>17</v>
      </c>
      <c r="AB32" s="73" t="s">
        <v>142</v>
      </c>
      <c r="AC32" s="40"/>
      <c r="AD32" s="40"/>
      <c r="AE32" s="40"/>
      <c r="AF32" s="40" t="s">
        <v>42</v>
      </c>
      <c r="AG32" s="70" t="s">
        <v>153</v>
      </c>
      <c r="AH32" s="70"/>
      <c r="AI32" s="70" t="s">
        <v>143</v>
      </c>
      <c r="AJ32" s="40"/>
      <c r="AK32" s="70"/>
      <c r="AL32" s="73" t="s">
        <v>154</v>
      </c>
      <c r="AM32" s="40"/>
      <c r="AN32" s="40"/>
      <c r="AO32" s="22"/>
    </row>
    <row r="33" spans="3:41" ht="14.25" customHeight="1">
      <c r="C33" s="21"/>
      <c r="D33" s="7"/>
      <c r="E33" s="8" t="s">
        <v>31</v>
      </c>
      <c r="F33" s="9" t="s">
        <v>33</v>
      </c>
      <c r="G33" s="69" t="s">
        <v>17</v>
      </c>
      <c r="H33" s="71" t="s">
        <v>94</v>
      </c>
      <c r="I33" s="69">
        <v>24</v>
      </c>
      <c r="J33" s="69" t="s">
        <v>17</v>
      </c>
      <c r="K33" s="70" t="s">
        <v>63</v>
      </c>
      <c r="L33" s="69"/>
      <c r="M33" s="40"/>
      <c r="N33" s="40" t="s">
        <v>17</v>
      </c>
      <c r="O33" s="40" t="s">
        <v>0</v>
      </c>
      <c r="P33" s="70" t="s">
        <v>18</v>
      </c>
      <c r="Q33" s="70">
        <v>6</v>
      </c>
      <c r="R33" s="40" t="s">
        <v>17</v>
      </c>
      <c r="S33" s="70" t="s">
        <v>138</v>
      </c>
      <c r="T33" s="40"/>
      <c r="U33" s="40"/>
      <c r="V33" s="40"/>
      <c r="W33" s="40" t="s">
        <v>42</v>
      </c>
      <c r="X33" s="70" t="s">
        <v>95</v>
      </c>
      <c r="Y33" s="70"/>
      <c r="Z33" s="70" t="s">
        <v>139</v>
      </c>
      <c r="AA33" s="40"/>
      <c r="AB33" s="40"/>
      <c r="AC33" s="40"/>
      <c r="AD33" s="70"/>
      <c r="AE33" s="70"/>
      <c r="AF33" s="70"/>
      <c r="AG33" s="40"/>
      <c r="AH33" s="40"/>
      <c r="AI33" s="40"/>
      <c r="AJ33" s="40"/>
      <c r="AK33" s="40"/>
      <c r="AL33" s="40"/>
      <c r="AM33" s="40"/>
      <c r="AN33" s="40"/>
      <c r="AO33" s="22"/>
    </row>
    <row r="34" spans="3:41" ht="14.25" customHeight="1" thickBot="1">
      <c r="C34" s="23"/>
      <c r="D34" s="24"/>
      <c r="E34" s="25" t="s">
        <v>32</v>
      </c>
      <c r="F34" s="26" t="s">
        <v>33</v>
      </c>
      <c r="G34" s="26" t="s">
        <v>17</v>
      </c>
      <c r="H34" s="27" t="s">
        <v>34</v>
      </c>
      <c r="I34" s="26">
        <v>24</v>
      </c>
      <c r="J34" s="26" t="s">
        <v>17</v>
      </c>
      <c r="K34" s="28" t="s">
        <v>55</v>
      </c>
      <c r="L34" s="29"/>
      <c r="M34" s="29" t="s">
        <v>35</v>
      </c>
      <c r="N34" s="28" t="s">
        <v>41</v>
      </c>
      <c r="O34" s="30" t="s">
        <v>14</v>
      </c>
      <c r="P34" s="28"/>
      <c r="Q34" s="29"/>
      <c r="R34" s="29"/>
      <c r="S34" s="29"/>
      <c r="T34" s="28"/>
      <c r="U34" s="28"/>
      <c r="V34" s="28"/>
      <c r="W34" s="29"/>
      <c r="X34" s="29"/>
      <c r="Y34" s="29"/>
      <c r="Z34" s="28"/>
      <c r="AA34" s="28"/>
      <c r="AB34" s="28"/>
      <c r="AC34" s="29"/>
      <c r="AD34" s="29"/>
      <c r="AE34" s="29"/>
      <c r="AF34" s="28"/>
      <c r="AG34" s="28"/>
      <c r="AH34" s="29"/>
      <c r="AI34" s="29"/>
      <c r="AJ34" s="29"/>
      <c r="AK34" s="29"/>
      <c r="AL34" s="29"/>
      <c r="AM34" s="29"/>
      <c r="AN34" s="29"/>
      <c r="AO34" s="31"/>
    </row>
    <row r="35" spans="3:41" ht="14.25" customHeight="1">
      <c r="C35" s="2"/>
      <c r="D35" s="7"/>
      <c r="E35" s="8"/>
      <c r="F35" s="9"/>
      <c r="G35" s="9"/>
      <c r="H35" s="15"/>
      <c r="I35" s="9"/>
      <c r="J35" s="9"/>
      <c r="K35" s="13"/>
      <c r="L35" s="12"/>
      <c r="M35" s="12"/>
      <c r="N35" s="13"/>
      <c r="O35" s="2"/>
      <c r="P35" s="13"/>
      <c r="Q35" s="12"/>
      <c r="R35" s="12"/>
      <c r="S35" s="12"/>
      <c r="T35" s="13"/>
      <c r="U35" s="13"/>
      <c r="V35" s="13"/>
      <c r="W35" s="12"/>
      <c r="X35" s="12"/>
      <c r="Y35" s="12"/>
      <c r="Z35" s="13"/>
      <c r="AA35" s="13"/>
      <c r="AB35" s="13"/>
      <c r="AC35" s="12"/>
      <c r="AD35" s="12"/>
      <c r="AE35" s="12"/>
      <c r="AF35" s="13"/>
      <c r="AG35" s="13"/>
      <c r="AH35" s="12"/>
      <c r="AI35" s="12"/>
      <c r="AJ35" s="12"/>
      <c r="AK35" s="12"/>
      <c r="AL35" s="12"/>
      <c r="AM35" s="12"/>
      <c r="AN35" s="12"/>
      <c r="AO35" s="12"/>
    </row>
    <row r="36" spans="3:41" ht="14.25" customHeight="1">
      <c r="C36" s="40" t="s">
        <v>193</v>
      </c>
      <c r="D36" s="7"/>
      <c r="E36" s="8"/>
      <c r="F36" s="9"/>
      <c r="G36" s="9"/>
      <c r="H36" s="15"/>
      <c r="I36" s="9"/>
      <c r="J36" s="9"/>
      <c r="K36" s="13"/>
      <c r="L36" s="12"/>
      <c r="M36" s="12"/>
      <c r="N36" s="13"/>
      <c r="O36" s="2"/>
      <c r="P36" s="13"/>
      <c r="Q36" s="12"/>
      <c r="R36" s="12"/>
      <c r="S36" s="12"/>
      <c r="T36" s="13"/>
      <c r="U36" s="13"/>
      <c r="V36" s="13"/>
      <c r="W36" s="12"/>
      <c r="X36" s="12"/>
      <c r="Y36" s="12"/>
      <c r="Z36" s="13"/>
      <c r="AA36" s="13"/>
      <c r="AB36" s="13"/>
      <c r="AC36" s="12"/>
      <c r="AD36" s="12"/>
      <c r="AE36" s="12"/>
      <c r="AF36" s="13"/>
      <c r="AG36" s="13"/>
      <c r="AH36" s="12"/>
      <c r="AI36" s="12"/>
      <c r="AJ36" s="12"/>
      <c r="AK36" s="12"/>
      <c r="AL36" s="12"/>
      <c r="AM36" s="12"/>
      <c r="AN36" s="12"/>
      <c r="AO36" s="12"/>
    </row>
    <row r="38" spans="3:9" ht="14.25" customHeight="1">
      <c r="C38" s="131" t="s">
        <v>8</v>
      </c>
      <c r="D38" s="131"/>
      <c r="E38" s="132">
        <v>20000</v>
      </c>
      <c r="F38" s="132"/>
      <c r="G38" s="132"/>
      <c r="H38" s="132"/>
      <c r="I38" t="s">
        <v>80</v>
      </c>
    </row>
    <row r="39" spans="3:9" ht="14.25" customHeight="1">
      <c r="C39" s="131" t="s">
        <v>3</v>
      </c>
      <c r="D39" s="131"/>
      <c r="E39" s="133">
        <v>6</v>
      </c>
      <c r="F39" s="133"/>
      <c r="G39" s="133"/>
      <c r="H39" s="133"/>
      <c r="I39" t="s">
        <v>4</v>
      </c>
    </row>
    <row r="40" spans="3:9" ht="14.25" customHeight="1">
      <c r="C40" s="131" t="s">
        <v>81</v>
      </c>
      <c r="D40" s="131"/>
      <c r="E40" s="143">
        <v>10</v>
      </c>
      <c r="F40" s="143"/>
      <c r="G40" s="143"/>
      <c r="H40" s="143"/>
      <c r="I40" t="s">
        <v>6</v>
      </c>
    </row>
    <row r="41" ht="14.25" customHeight="1" thickBot="1"/>
    <row r="42" spans="1:28" ht="14.25" customHeight="1">
      <c r="A42" s="32" t="s">
        <v>1</v>
      </c>
      <c r="B42" s="33"/>
      <c r="C42" s="140" t="s">
        <v>0</v>
      </c>
      <c r="D42" s="140"/>
      <c r="E42" s="125" t="s">
        <v>83</v>
      </c>
      <c r="F42" s="126"/>
      <c r="G42" s="125" t="s">
        <v>82</v>
      </c>
      <c r="H42" s="126"/>
      <c r="I42" s="140" t="s">
        <v>84</v>
      </c>
      <c r="J42" s="140"/>
      <c r="K42" s="140"/>
      <c r="L42" s="140"/>
      <c r="M42" s="139" t="s">
        <v>86</v>
      </c>
      <c r="N42" s="140"/>
      <c r="O42" s="140"/>
      <c r="P42" s="140"/>
      <c r="Q42" s="140" t="s">
        <v>85</v>
      </c>
      <c r="R42" s="140"/>
      <c r="S42" s="140"/>
      <c r="T42" s="141"/>
      <c r="V42" t="str">
        <f>C42</f>
        <v>z</v>
      </c>
      <c r="W42" t="s">
        <v>13</v>
      </c>
      <c r="X42" t="s">
        <v>12</v>
      </c>
      <c r="Z42" t="str">
        <f>C42</f>
        <v>z</v>
      </c>
      <c r="AA42" s="34" t="s">
        <v>11</v>
      </c>
      <c r="AB42" t="s">
        <v>10</v>
      </c>
    </row>
    <row r="43" spans="1:28" ht="14.25" customHeight="1">
      <c r="A43" s="127">
        <v>0</v>
      </c>
      <c r="B43" s="128"/>
      <c r="C43" s="128">
        <f>A43*$E$39</f>
        <v>0</v>
      </c>
      <c r="D43" s="128"/>
      <c r="E43" s="121">
        <f>$E$40</f>
        <v>10</v>
      </c>
      <c r="F43" s="122"/>
      <c r="G43" s="121">
        <f>-(-$E$40*$C43+5/8*$E$40*$E$39)</f>
        <v>-37.5</v>
      </c>
      <c r="H43" s="122"/>
      <c r="I43" s="134">
        <f>-($E$40*$C43^2/2-5/8*$E$40*$E$39*$C43+1/8*$E$40*$E$39^2)</f>
        <v>-45</v>
      </c>
      <c r="J43" s="134"/>
      <c r="K43" s="134"/>
      <c r="L43" s="134"/>
      <c r="M43" s="136">
        <f>-$E$40/(6*$E$38)*$C43^3+5/16*$E$40*$E$39/($E$38)*$C43^2-2/16*$E$40*$E$39^2/($E$38)*$C43</f>
        <v>0</v>
      </c>
      <c r="N43" s="134"/>
      <c r="O43" s="134"/>
      <c r="P43" s="134"/>
      <c r="Q43" s="136">
        <f>$E$40/(24*$E$38)*$C43^4-5/48*$E$40*$E$39/($E$38)*$C43^3+3/48*$E$40*$E$39^2/($E$38)*$C43^2</f>
        <v>0</v>
      </c>
      <c r="R43" s="134"/>
      <c r="S43" s="134"/>
      <c r="T43" s="138"/>
      <c r="V43">
        <f aca="true" t="shared" si="0" ref="V43:V53">C43</f>
        <v>0</v>
      </c>
      <c r="W43">
        <f aca="true" t="shared" si="1" ref="W43:W53">G43</f>
        <v>-37.5</v>
      </c>
      <c r="X43">
        <f aca="true" t="shared" si="2" ref="X43:X53">I43</f>
        <v>-45</v>
      </c>
      <c r="Z43">
        <f>C43</f>
        <v>0</v>
      </c>
      <c r="AA43" s="35">
        <f>M43</f>
        <v>0</v>
      </c>
      <c r="AB43" s="1">
        <f>Q43</f>
        <v>0</v>
      </c>
    </row>
    <row r="44" spans="1:28" ht="14.25" customHeight="1">
      <c r="A44" s="127">
        <v>0.1</v>
      </c>
      <c r="B44" s="128"/>
      <c r="C44" s="128">
        <f aca="true" t="shared" si="3" ref="C44:C53">A44*$E$39</f>
        <v>0.6000000000000001</v>
      </c>
      <c r="D44" s="128"/>
      <c r="E44" s="121">
        <f aca="true" t="shared" si="4" ref="E44:E53">$E$40</f>
        <v>10</v>
      </c>
      <c r="F44" s="122"/>
      <c r="G44" s="121">
        <f aca="true" t="shared" si="5" ref="G44:G53">-(-$E$40*$C44+5/8*$E$40*$E$39)</f>
        <v>-31.5</v>
      </c>
      <c r="H44" s="122"/>
      <c r="I44" s="134">
        <f aca="true" t="shared" si="6" ref="I44:I53">-($E$40*$C44^2/2-5/8*$E$40*$E$39*$C44+1/8*$E$40*$E$39^2)</f>
        <v>-24.299999999999997</v>
      </c>
      <c r="J44" s="134"/>
      <c r="K44" s="134"/>
      <c r="L44" s="134"/>
      <c r="M44" s="136">
        <f aca="true" t="shared" si="7" ref="M44:M53">-$E$40/(6*$E$38)*$C44^3+5/16*$E$40*$E$39/($E$38)*$C44^2-2/16*$E$40*$E$39^2/($E$38)*$C44</f>
        <v>-0.0010305</v>
      </c>
      <c r="N44" s="134"/>
      <c r="O44" s="134"/>
      <c r="P44" s="134"/>
      <c r="Q44" s="136">
        <f aca="true" t="shared" si="8" ref="Q44:Q53">$E$40/(24*$E$38)*$C44^4-5/48*$E$40*$E$39/($E$38)*$C44^3+3/48*$E$40*$E$39^2/($E$38)*$C44^2</f>
        <v>0.00034020000000000003</v>
      </c>
      <c r="R44" s="134"/>
      <c r="S44" s="134"/>
      <c r="T44" s="138"/>
      <c r="V44">
        <f t="shared" si="0"/>
        <v>0.6000000000000001</v>
      </c>
      <c r="W44">
        <f t="shared" si="1"/>
        <v>-31.5</v>
      </c>
      <c r="X44">
        <f t="shared" si="2"/>
        <v>-24.299999999999997</v>
      </c>
      <c r="Z44">
        <f aca="true" t="shared" si="9" ref="Z44:Z53">C44</f>
        <v>0.6000000000000001</v>
      </c>
      <c r="AA44" s="35">
        <f aca="true" t="shared" si="10" ref="AA44:AA53">M44</f>
        <v>-0.0010305</v>
      </c>
      <c r="AB44" s="1">
        <f aca="true" t="shared" si="11" ref="AB44:AB53">Q44</f>
        <v>0.00034020000000000003</v>
      </c>
    </row>
    <row r="45" spans="1:28" ht="14.25" customHeight="1">
      <c r="A45" s="127">
        <v>0.2</v>
      </c>
      <c r="B45" s="128"/>
      <c r="C45" s="128">
        <f t="shared" si="3"/>
        <v>1.2000000000000002</v>
      </c>
      <c r="D45" s="128"/>
      <c r="E45" s="121">
        <f t="shared" si="4"/>
        <v>10</v>
      </c>
      <c r="F45" s="122"/>
      <c r="G45" s="121">
        <f t="shared" si="5"/>
        <v>-25.5</v>
      </c>
      <c r="H45" s="122"/>
      <c r="I45" s="134">
        <f t="shared" si="6"/>
        <v>-7.199999999999996</v>
      </c>
      <c r="J45" s="134"/>
      <c r="K45" s="134"/>
      <c r="L45" s="134"/>
      <c r="M45" s="136">
        <f t="shared" si="7"/>
        <v>-0.0014939999999999999</v>
      </c>
      <c r="N45" s="134"/>
      <c r="O45" s="134"/>
      <c r="P45" s="134"/>
      <c r="Q45" s="136">
        <f t="shared" si="8"/>
        <v>0.0011232000000000002</v>
      </c>
      <c r="R45" s="134"/>
      <c r="S45" s="134"/>
      <c r="T45" s="138"/>
      <c r="V45">
        <f t="shared" si="0"/>
        <v>1.2000000000000002</v>
      </c>
      <c r="W45">
        <f t="shared" si="1"/>
        <v>-25.5</v>
      </c>
      <c r="X45">
        <f t="shared" si="2"/>
        <v>-7.199999999999996</v>
      </c>
      <c r="Z45">
        <f t="shared" si="9"/>
        <v>1.2000000000000002</v>
      </c>
      <c r="AA45" s="35">
        <f t="shared" si="10"/>
        <v>-0.0014939999999999999</v>
      </c>
      <c r="AB45" s="1">
        <f t="shared" si="11"/>
        <v>0.0011232000000000002</v>
      </c>
    </row>
    <row r="46" spans="1:28" ht="14.25" customHeight="1">
      <c r="A46" s="127">
        <v>0.3</v>
      </c>
      <c r="B46" s="128"/>
      <c r="C46" s="128">
        <f t="shared" si="3"/>
        <v>1.7999999999999998</v>
      </c>
      <c r="D46" s="128"/>
      <c r="E46" s="121">
        <f t="shared" si="4"/>
        <v>10</v>
      </c>
      <c r="F46" s="122"/>
      <c r="G46" s="121">
        <f t="shared" si="5"/>
        <v>-19.5</v>
      </c>
      <c r="H46" s="122"/>
      <c r="I46" s="134">
        <f t="shared" si="6"/>
        <v>6.300000000000004</v>
      </c>
      <c r="J46" s="134"/>
      <c r="K46" s="134"/>
      <c r="L46" s="134"/>
      <c r="M46" s="136">
        <f t="shared" si="7"/>
        <v>-0.0014984999999999994</v>
      </c>
      <c r="N46" s="134"/>
      <c r="O46" s="134"/>
      <c r="P46" s="134"/>
      <c r="Q46" s="136">
        <f t="shared" si="8"/>
        <v>0.002041199999999999</v>
      </c>
      <c r="R46" s="134"/>
      <c r="S46" s="134"/>
      <c r="T46" s="138"/>
      <c r="V46">
        <f t="shared" si="0"/>
        <v>1.7999999999999998</v>
      </c>
      <c r="W46">
        <f t="shared" si="1"/>
        <v>-19.5</v>
      </c>
      <c r="X46">
        <f t="shared" si="2"/>
        <v>6.300000000000004</v>
      </c>
      <c r="Z46">
        <f t="shared" si="9"/>
        <v>1.7999999999999998</v>
      </c>
      <c r="AA46" s="35">
        <f t="shared" si="10"/>
        <v>-0.0014984999999999994</v>
      </c>
      <c r="AB46" s="1">
        <f t="shared" si="11"/>
        <v>0.002041199999999999</v>
      </c>
    </row>
    <row r="47" spans="1:28" ht="14.25" customHeight="1">
      <c r="A47" s="127">
        <v>0.4</v>
      </c>
      <c r="B47" s="128"/>
      <c r="C47" s="128">
        <f t="shared" si="3"/>
        <v>2.4000000000000004</v>
      </c>
      <c r="D47" s="128"/>
      <c r="E47" s="121">
        <f t="shared" si="4"/>
        <v>10</v>
      </c>
      <c r="F47" s="122"/>
      <c r="G47" s="121">
        <f t="shared" si="5"/>
        <v>-13.499999999999996</v>
      </c>
      <c r="H47" s="122"/>
      <c r="I47" s="134">
        <f t="shared" si="6"/>
        <v>16.200000000000003</v>
      </c>
      <c r="J47" s="134"/>
      <c r="K47" s="134"/>
      <c r="L47" s="134"/>
      <c r="M47" s="136">
        <f t="shared" si="7"/>
        <v>-0.0011519999999999994</v>
      </c>
      <c r="N47" s="134"/>
      <c r="O47" s="134"/>
      <c r="P47" s="134"/>
      <c r="Q47" s="136">
        <f t="shared" si="8"/>
        <v>0.0028512</v>
      </c>
      <c r="R47" s="134"/>
      <c r="S47" s="134"/>
      <c r="T47" s="138"/>
      <c r="V47">
        <f t="shared" si="0"/>
        <v>2.4000000000000004</v>
      </c>
      <c r="W47">
        <f t="shared" si="1"/>
        <v>-13.499999999999996</v>
      </c>
      <c r="X47">
        <f t="shared" si="2"/>
        <v>16.200000000000003</v>
      </c>
      <c r="Z47">
        <f t="shared" si="9"/>
        <v>2.4000000000000004</v>
      </c>
      <c r="AA47" s="35">
        <f t="shared" si="10"/>
        <v>-0.0011519999999999994</v>
      </c>
      <c r="AB47" s="1">
        <f t="shared" si="11"/>
        <v>0.0028512</v>
      </c>
    </row>
    <row r="48" spans="1:28" ht="14.25" customHeight="1">
      <c r="A48" s="127">
        <v>0.5</v>
      </c>
      <c r="B48" s="128"/>
      <c r="C48" s="128">
        <f t="shared" si="3"/>
        <v>3</v>
      </c>
      <c r="D48" s="128"/>
      <c r="E48" s="121">
        <f t="shared" si="4"/>
        <v>10</v>
      </c>
      <c r="F48" s="122"/>
      <c r="G48" s="121">
        <f t="shared" si="5"/>
        <v>-7.5</v>
      </c>
      <c r="H48" s="122"/>
      <c r="I48" s="134">
        <f t="shared" si="6"/>
        <v>22.5</v>
      </c>
      <c r="J48" s="134"/>
      <c r="K48" s="134"/>
      <c r="L48" s="134"/>
      <c r="M48" s="136">
        <f t="shared" si="7"/>
        <v>-0.0005624999999999988</v>
      </c>
      <c r="N48" s="134"/>
      <c r="O48" s="134"/>
      <c r="P48" s="134"/>
      <c r="Q48" s="136">
        <f t="shared" si="8"/>
        <v>0.003374999999999998</v>
      </c>
      <c r="R48" s="134"/>
      <c r="S48" s="134"/>
      <c r="T48" s="138"/>
      <c r="V48">
        <f t="shared" si="0"/>
        <v>3</v>
      </c>
      <c r="W48">
        <f t="shared" si="1"/>
        <v>-7.5</v>
      </c>
      <c r="X48">
        <f t="shared" si="2"/>
        <v>22.5</v>
      </c>
      <c r="Z48">
        <f t="shared" si="9"/>
        <v>3</v>
      </c>
      <c r="AA48" s="35">
        <f t="shared" si="10"/>
        <v>-0.0005624999999999988</v>
      </c>
      <c r="AB48" s="1">
        <f t="shared" si="11"/>
        <v>0.003374999999999998</v>
      </c>
    </row>
    <row r="49" spans="1:28" ht="14.25" customHeight="1">
      <c r="A49" s="127">
        <v>0.6</v>
      </c>
      <c r="B49" s="128"/>
      <c r="C49" s="128">
        <f t="shared" si="3"/>
        <v>3.5999999999999996</v>
      </c>
      <c r="D49" s="128"/>
      <c r="E49" s="121">
        <f t="shared" si="4"/>
        <v>10</v>
      </c>
      <c r="F49" s="122"/>
      <c r="G49" s="121">
        <f t="shared" si="5"/>
        <v>-1.5</v>
      </c>
      <c r="H49" s="122"/>
      <c r="I49" s="134">
        <f t="shared" si="6"/>
        <v>25.200000000000017</v>
      </c>
      <c r="J49" s="134"/>
      <c r="K49" s="134"/>
      <c r="L49" s="134"/>
      <c r="M49" s="136">
        <f t="shared" si="7"/>
        <v>0.00016200000000000069</v>
      </c>
      <c r="N49" s="134"/>
      <c r="O49" s="134"/>
      <c r="P49" s="134"/>
      <c r="Q49" s="136">
        <f t="shared" si="8"/>
        <v>0.0034991999999999975</v>
      </c>
      <c r="R49" s="134"/>
      <c r="S49" s="134"/>
      <c r="T49" s="138"/>
      <c r="V49">
        <f t="shared" si="0"/>
        <v>3.5999999999999996</v>
      </c>
      <c r="W49">
        <f t="shared" si="1"/>
        <v>-1.5</v>
      </c>
      <c r="X49">
        <f t="shared" si="2"/>
        <v>25.200000000000017</v>
      </c>
      <c r="Z49">
        <f t="shared" si="9"/>
        <v>3.5999999999999996</v>
      </c>
      <c r="AA49" s="35">
        <f t="shared" si="10"/>
        <v>0.00016200000000000069</v>
      </c>
      <c r="AB49" s="1">
        <f t="shared" si="11"/>
        <v>0.0034991999999999975</v>
      </c>
    </row>
    <row r="50" spans="1:28" ht="14.25" customHeight="1">
      <c r="A50" s="127">
        <v>0.7</v>
      </c>
      <c r="B50" s="128"/>
      <c r="C50" s="128">
        <f t="shared" si="3"/>
        <v>4.199999999999999</v>
      </c>
      <c r="D50" s="128"/>
      <c r="E50" s="121">
        <f t="shared" si="4"/>
        <v>10</v>
      </c>
      <c r="F50" s="122"/>
      <c r="G50" s="121">
        <f t="shared" si="5"/>
        <v>4.499999999999993</v>
      </c>
      <c r="H50" s="122"/>
      <c r="I50" s="134">
        <f t="shared" si="6"/>
        <v>24.30000000000001</v>
      </c>
      <c r="J50" s="134"/>
      <c r="K50" s="134"/>
      <c r="L50" s="134"/>
      <c r="M50" s="136">
        <f t="shared" si="7"/>
        <v>0.0009134999999999976</v>
      </c>
      <c r="N50" s="134"/>
      <c r="O50" s="134"/>
      <c r="P50" s="134"/>
      <c r="Q50" s="136">
        <f t="shared" si="8"/>
        <v>0.003175199999999996</v>
      </c>
      <c r="R50" s="134"/>
      <c r="S50" s="134"/>
      <c r="T50" s="138"/>
      <c r="V50">
        <f t="shared" si="0"/>
        <v>4.199999999999999</v>
      </c>
      <c r="W50">
        <f t="shared" si="1"/>
        <v>4.499999999999993</v>
      </c>
      <c r="X50">
        <f t="shared" si="2"/>
        <v>24.30000000000001</v>
      </c>
      <c r="Z50">
        <f t="shared" si="9"/>
        <v>4.199999999999999</v>
      </c>
      <c r="AA50" s="35">
        <f t="shared" si="10"/>
        <v>0.0009134999999999976</v>
      </c>
      <c r="AB50" s="1">
        <f t="shared" si="11"/>
        <v>0.003175199999999996</v>
      </c>
    </row>
    <row r="51" spans="1:28" ht="14.25" customHeight="1">
      <c r="A51" s="127">
        <v>0.8</v>
      </c>
      <c r="B51" s="128"/>
      <c r="C51" s="128">
        <f t="shared" si="3"/>
        <v>4.800000000000001</v>
      </c>
      <c r="D51" s="128"/>
      <c r="E51" s="121">
        <f t="shared" si="4"/>
        <v>10</v>
      </c>
      <c r="F51" s="122"/>
      <c r="G51" s="121">
        <f t="shared" si="5"/>
        <v>10.500000000000007</v>
      </c>
      <c r="H51" s="122"/>
      <c r="I51" s="134">
        <f t="shared" si="6"/>
        <v>19.799999999999997</v>
      </c>
      <c r="J51" s="134"/>
      <c r="K51" s="134"/>
      <c r="L51" s="134"/>
      <c r="M51" s="136">
        <f t="shared" si="7"/>
        <v>0.0015840000000000003</v>
      </c>
      <c r="N51" s="134"/>
      <c r="O51" s="134"/>
      <c r="P51" s="134"/>
      <c r="Q51" s="136">
        <f t="shared" si="8"/>
        <v>0.0024191999999999964</v>
      </c>
      <c r="R51" s="134"/>
      <c r="S51" s="134"/>
      <c r="T51" s="138"/>
      <c r="V51">
        <f t="shared" si="0"/>
        <v>4.800000000000001</v>
      </c>
      <c r="W51">
        <f t="shared" si="1"/>
        <v>10.500000000000007</v>
      </c>
      <c r="X51">
        <f t="shared" si="2"/>
        <v>19.799999999999997</v>
      </c>
      <c r="Z51">
        <f t="shared" si="9"/>
        <v>4.800000000000001</v>
      </c>
      <c r="AA51" s="35">
        <f t="shared" si="10"/>
        <v>0.0015840000000000003</v>
      </c>
      <c r="AB51" s="1">
        <f t="shared" si="11"/>
        <v>0.0024191999999999964</v>
      </c>
    </row>
    <row r="52" spans="1:28" ht="14.25" customHeight="1">
      <c r="A52" s="127">
        <v>0.9</v>
      </c>
      <c r="B52" s="128"/>
      <c r="C52" s="128">
        <f t="shared" si="3"/>
        <v>5.4</v>
      </c>
      <c r="D52" s="128"/>
      <c r="E52" s="121">
        <f t="shared" si="4"/>
        <v>10</v>
      </c>
      <c r="F52" s="122"/>
      <c r="G52" s="121">
        <f t="shared" si="5"/>
        <v>16.5</v>
      </c>
      <c r="H52" s="122"/>
      <c r="I52" s="134">
        <f t="shared" si="6"/>
        <v>11.699999999999989</v>
      </c>
      <c r="J52" s="134"/>
      <c r="K52" s="134"/>
      <c r="L52" s="134"/>
      <c r="M52" s="136">
        <f t="shared" si="7"/>
        <v>0.002065500000000003</v>
      </c>
      <c r="N52" s="134"/>
      <c r="O52" s="134"/>
      <c r="P52" s="134"/>
      <c r="Q52" s="136">
        <f t="shared" si="8"/>
        <v>0.0013121999999999995</v>
      </c>
      <c r="R52" s="134"/>
      <c r="S52" s="134"/>
      <c r="T52" s="138"/>
      <c r="V52">
        <f t="shared" si="0"/>
        <v>5.4</v>
      </c>
      <c r="W52">
        <f t="shared" si="1"/>
        <v>16.5</v>
      </c>
      <c r="X52">
        <f t="shared" si="2"/>
        <v>11.699999999999989</v>
      </c>
      <c r="Z52">
        <f t="shared" si="9"/>
        <v>5.4</v>
      </c>
      <c r="AA52" s="35">
        <f t="shared" si="10"/>
        <v>0.002065500000000003</v>
      </c>
      <c r="AB52" s="1">
        <f t="shared" si="11"/>
        <v>0.0013121999999999995</v>
      </c>
    </row>
    <row r="53" spans="1:28" ht="14.25" customHeight="1" thickBot="1">
      <c r="A53" s="129">
        <v>1</v>
      </c>
      <c r="B53" s="130"/>
      <c r="C53" s="130">
        <f t="shared" si="3"/>
        <v>6</v>
      </c>
      <c r="D53" s="130"/>
      <c r="E53" s="123">
        <f t="shared" si="4"/>
        <v>10</v>
      </c>
      <c r="F53" s="124"/>
      <c r="G53" s="123">
        <f t="shared" si="5"/>
        <v>22.5</v>
      </c>
      <c r="H53" s="124"/>
      <c r="I53" s="135">
        <f t="shared" si="6"/>
        <v>0</v>
      </c>
      <c r="J53" s="135"/>
      <c r="K53" s="135"/>
      <c r="L53" s="135"/>
      <c r="M53" s="137">
        <f t="shared" si="7"/>
        <v>0.0022500000000000055</v>
      </c>
      <c r="N53" s="135"/>
      <c r="O53" s="135"/>
      <c r="P53" s="135"/>
      <c r="Q53" s="137">
        <f t="shared" si="8"/>
        <v>0</v>
      </c>
      <c r="R53" s="135"/>
      <c r="S53" s="135"/>
      <c r="T53" s="142"/>
      <c r="V53">
        <f t="shared" si="0"/>
        <v>6</v>
      </c>
      <c r="W53">
        <f t="shared" si="1"/>
        <v>22.5</v>
      </c>
      <c r="X53">
        <f t="shared" si="2"/>
        <v>0</v>
      </c>
      <c r="Z53">
        <f t="shared" si="9"/>
        <v>6</v>
      </c>
      <c r="AA53" s="35">
        <f t="shared" si="10"/>
        <v>0.0022500000000000055</v>
      </c>
      <c r="AB53" s="1">
        <f t="shared" si="11"/>
        <v>0</v>
      </c>
    </row>
  </sheetData>
  <sheetProtection password="F24A" sheet="1" objects="1" scenarios="1"/>
  <mergeCells count="99">
    <mergeCell ref="I52:L52"/>
    <mergeCell ref="M52:P52"/>
    <mergeCell ref="Q52:T52"/>
    <mergeCell ref="A53:B53"/>
    <mergeCell ref="C53:D53"/>
    <mergeCell ref="E53:F53"/>
    <mergeCell ref="G53:H53"/>
    <mergeCell ref="I53:L53"/>
    <mergeCell ref="M53:P53"/>
    <mergeCell ref="Q53:T53"/>
    <mergeCell ref="A52:B52"/>
    <mergeCell ref="C52:D52"/>
    <mergeCell ref="E52:F52"/>
    <mergeCell ref="G52:H52"/>
    <mergeCell ref="I50:L50"/>
    <mergeCell ref="M50:P50"/>
    <mergeCell ref="Q50:T50"/>
    <mergeCell ref="A51:B51"/>
    <mergeCell ref="C51:D51"/>
    <mergeCell ref="E51:F51"/>
    <mergeCell ref="G51:H51"/>
    <mergeCell ref="I51:L51"/>
    <mergeCell ref="M51:P51"/>
    <mergeCell ref="Q51:T51"/>
    <mergeCell ref="A50:B50"/>
    <mergeCell ref="C50:D50"/>
    <mergeCell ref="E50:F50"/>
    <mergeCell ref="G50:H50"/>
    <mergeCell ref="I48:L48"/>
    <mergeCell ref="M48:P48"/>
    <mergeCell ref="Q48:T48"/>
    <mergeCell ref="A49:B49"/>
    <mergeCell ref="C49:D49"/>
    <mergeCell ref="E49:F49"/>
    <mergeCell ref="G49:H49"/>
    <mergeCell ref="I49:L49"/>
    <mergeCell ref="M49:P49"/>
    <mergeCell ref="Q49:T49"/>
    <mergeCell ref="A48:B48"/>
    <mergeCell ref="C48:D48"/>
    <mergeCell ref="E48:F48"/>
    <mergeCell ref="G48:H48"/>
    <mergeCell ref="I46:L46"/>
    <mergeCell ref="M46:P46"/>
    <mergeCell ref="Q46:T46"/>
    <mergeCell ref="A47:B47"/>
    <mergeCell ref="C47:D47"/>
    <mergeCell ref="E47:F47"/>
    <mergeCell ref="G47:H47"/>
    <mergeCell ref="I47:L47"/>
    <mergeCell ref="M47:P47"/>
    <mergeCell ref="Q47:T47"/>
    <mergeCell ref="A46:B46"/>
    <mergeCell ref="C46:D46"/>
    <mergeCell ref="E46:F46"/>
    <mergeCell ref="G46:H46"/>
    <mergeCell ref="I44:L44"/>
    <mergeCell ref="M44:P44"/>
    <mergeCell ref="Q44:T44"/>
    <mergeCell ref="A45:B45"/>
    <mergeCell ref="C45:D45"/>
    <mergeCell ref="E45:F45"/>
    <mergeCell ref="G45:H45"/>
    <mergeCell ref="I45:L45"/>
    <mergeCell ref="M45:P45"/>
    <mergeCell ref="Q45:T45"/>
    <mergeCell ref="A44:B44"/>
    <mergeCell ref="C44:D44"/>
    <mergeCell ref="E44:F44"/>
    <mergeCell ref="G44:H44"/>
    <mergeCell ref="I43:L43"/>
    <mergeCell ref="M43:P43"/>
    <mergeCell ref="Q43:T43"/>
    <mergeCell ref="C42:D42"/>
    <mergeCell ref="A43:B43"/>
    <mergeCell ref="C43:D43"/>
    <mergeCell ref="E43:F43"/>
    <mergeCell ref="G43:H43"/>
    <mergeCell ref="C39:D39"/>
    <mergeCell ref="E39:H39"/>
    <mergeCell ref="C40:D40"/>
    <mergeCell ref="E40:H40"/>
    <mergeCell ref="AR24:AU24"/>
    <mergeCell ref="AB25:AE25"/>
    <mergeCell ref="Q27:T27"/>
    <mergeCell ref="E42:F42"/>
    <mergeCell ref="G42:H42"/>
    <mergeCell ref="I42:L42"/>
    <mergeCell ref="M42:P42"/>
    <mergeCell ref="Q42:T42"/>
    <mergeCell ref="C38:D38"/>
    <mergeCell ref="E38:H38"/>
    <mergeCell ref="H24:J24"/>
    <mergeCell ref="AB24:AE24"/>
    <mergeCell ref="V5:AY6"/>
    <mergeCell ref="G5:J6"/>
    <mergeCell ref="K5:N6"/>
    <mergeCell ref="O5:P6"/>
    <mergeCell ref="Q5:T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headerFooter alignWithMargins="0">
    <oddHeader>&amp;LTARTÓK STATIKÁJA II. &amp;RGERENDAFELADAT MEGOLDÁSA DIFFERENCIÁLEGYENLETTEL</oddHeader>
    <oddFooter>&amp;LSZE - SZT. Agárdy Gyula  &amp;F &amp;A&amp;R&amp;P/&amp;N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2"/>
  <sheetViews>
    <sheetView workbookViewId="0" topLeftCell="A32">
      <selection activeCell="E37" sqref="E37:H39"/>
    </sheetView>
  </sheetViews>
  <sheetFormatPr defaultColWidth="9.00390625" defaultRowHeight="14.25" customHeight="1"/>
  <cols>
    <col min="1" max="51" width="3.00390625" style="0" customWidth="1"/>
    <col min="52" max="52" width="3.00390625" style="86" customWidth="1"/>
    <col min="53" max="16384" width="3.00390625" style="0" customWidth="1"/>
  </cols>
  <sheetData>
    <row r="1" ht="14.25" customHeight="1">
      <c r="A1" s="83" t="s">
        <v>178</v>
      </c>
    </row>
    <row r="3" ht="14.25" customHeight="1">
      <c r="A3" t="s">
        <v>190</v>
      </c>
    </row>
    <row r="4" ht="14.25" customHeight="1" thickBot="1"/>
    <row r="5" spans="7:51" ht="14.25" customHeight="1">
      <c r="G5" s="113" t="s">
        <v>187</v>
      </c>
      <c r="H5" s="114"/>
      <c r="I5" s="114"/>
      <c r="J5" s="114"/>
      <c r="K5" s="114" t="s">
        <v>188</v>
      </c>
      <c r="L5" s="114"/>
      <c r="M5" s="114"/>
      <c r="N5" s="114"/>
      <c r="O5" s="117" t="s">
        <v>41</v>
      </c>
      <c r="P5" s="117"/>
      <c r="Q5" s="114" t="s">
        <v>83</v>
      </c>
      <c r="R5" s="114"/>
      <c r="S5" s="114"/>
      <c r="T5" s="119"/>
      <c r="V5" s="112" t="s">
        <v>189</v>
      </c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</row>
    <row r="6" spans="7:51" ht="14.25" customHeight="1" thickBot="1">
      <c r="G6" s="115"/>
      <c r="H6" s="116"/>
      <c r="I6" s="116"/>
      <c r="J6" s="116"/>
      <c r="K6" s="116"/>
      <c r="L6" s="116"/>
      <c r="M6" s="116"/>
      <c r="N6" s="116"/>
      <c r="O6" s="118"/>
      <c r="P6" s="118"/>
      <c r="Q6" s="116"/>
      <c r="R6" s="116"/>
      <c r="S6" s="116"/>
      <c r="T6" s="120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</row>
    <row r="8" spans="5:38" ht="14.25" customHeight="1">
      <c r="E8" s="4" t="s">
        <v>179</v>
      </c>
      <c r="F8" s="4"/>
      <c r="G8" s="4"/>
      <c r="H8" s="4" t="s">
        <v>34</v>
      </c>
      <c r="I8" s="4"/>
      <c r="J8" s="4"/>
      <c r="K8" t="s">
        <v>20</v>
      </c>
      <c r="L8" t="s">
        <v>17</v>
      </c>
      <c r="M8" t="s">
        <v>19</v>
      </c>
      <c r="N8" s="3" t="s">
        <v>18</v>
      </c>
      <c r="O8" s="3"/>
      <c r="P8" s="3"/>
      <c r="Q8" t="s">
        <v>21</v>
      </c>
      <c r="R8" t="s">
        <v>17</v>
      </c>
      <c r="S8" t="s">
        <v>22</v>
      </c>
      <c r="T8" s="3" t="s">
        <v>18</v>
      </c>
      <c r="U8" s="3"/>
      <c r="V8" s="3"/>
      <c r="W8" t="s">
        <v>23</v>
      </c>
      <c r="X8" t="s">
        <v>17</v>
      </c>
      <c r="Y8" t="s">
        <v>24</v>
      </c>
      <c r="Z8" s="3" t="s">
        <v>18</v>
      </c>
      <c r="AA8" s="3"/>
      <c r="AB8" s="3"/>
      <c r="AC8" t="s">
        <v>25</v>
      </c>
      <c r="AD8" t="s">
        <v>17</v>
      </c>
      <c r="AE8" t="s">
        <v>26</v>
      </c>
      <c r="AF8" s="3" t="s">
        <v>18</v>
      </c>
      <c r="AG8" s="3"/>
      <c r="AH8" s="3"/>
      <c r="AI8" t="s">
        <v>27</v>
      </c>
      <c r="AJ8" t="s">
        <v>17</v>
      </c>
      <c r="AK8" t="s">
        <v>28</v>
      </c>
      <c r="AL8" t="s">
        <v>35</v>
      </c>
    </row>
    <row r="9" spans="5:46" ht="14.25" customHeight="1">
      <c r="E9" s="5" t="s">
        <v>36</v>
      </c>
      <c r="F9" s="4"/>
      <c r="G9" s="4"/>
      <c r="H9" s="6" t="s">
        <v>37</v>
      </c>
      <c r="I9" s="4">
        <v>4</v>
      </c>
      <c r="J9" s="4" t="s">
        <v>17</v>
      </c>
      <c r="K9" t="s">
        <v>20</v>
      </c>
      <c r="L9" t="s">
        <v>17</v>
      </c>
      <c r="M9" t="s">
        <v>22</v>
      </c>
      <c r="N9" s="3" t="s">
        <v>18</v>
      </c>
      <c r="O9" s="3">
        <v>3</v>
      </c>
      <c r="P9" t="s">
        <v>17</v>
      </c>
      <c r="Q9" t="s">
        <v>21</v>
      </c>
      <c r="R9" t="s">
        <v>17</v>
      </c>
      <c r="S9" t="s">
        <v>24</v>
      </c>
      <c r="T9" s="3" t="s">
        <v>18</v>
      </c>
      <c r="U9" s="3">
        <v>2</v>
      </c>
      <c r="V9" t="s">
        <v>17</v>
      </c>
      <c r="W9" t="s">
        <v>23</v>
      </c>
      <c r="X9" t="s">
        <v>17</v>
      </c>
      <c r="Y9" t="s">
        <v>26</v>
      </c>
      <c r="Z9" s="3" t="s">
        <v>18</v>
      </c>
      <c r="AA9" s="3">
        <v>1</v>
      </c>
      <c r="AB9" t="s">
        <v>17</v>
      </c>
      <c r="AC9" t="s">
        <v>25</v>
      </c>
      <c r="AD9" t="s">
        <v>17</v>
      </c>
      <c r="AE9" t="s">
        <v>28</v>
      </c>
      <c r="AF9" s="3" t="s">
        <v>18</v>
      </c>
      <c r="AG9" s="3"/>
      <c r="AH9" s="3"/>
      <c r="AI9">
        <v>0</v>
      </c>
      <c r="AL9" t="s">
        <v>35</v>
      </c>
      <c r="AP9" s="5" t="s">
        <v>36</v>
      </c>
      <c r="AQ9" s="3" t="s">
        <v>183</v>
      </c>
      <c r="AR9" s="84" t="s">
        <v>181</v>
      </c>
      <c r="AT9" s="3" t="s">
        <v>182</v>
      </c>
    </row>
    <row r="10" spans="5:48" ht="14.25" customHeight="1">
      <c r="E10" s="4" t="s">
        <v>30</v>
      </c>
      <c r="F10" s="4" t="s">
        <v>33</v>
      </c>
      <c r="G10" s="4" t="s">
        <v>17</v>
      </c>
      <c r="H10" s="3" t="s">
        <v>37</v>
      </c>
      <c r="I10" s="4">
        <v>12</v>
      </c>
      <c r="J10" s="4" t="s">
        <v>17</v>
      </c>
      <c r="K10" t="s">
        <v>20</v>
      </c>
      <c r="L10" t="s">
        <v>17</v>
      </c>
      <c r="M10" t="s">
        <v>24</v>
      </c>
      <c r="N10" s="3" t="s">
        <v>18</v>
      </c>
      <c r="O10" s="3">
        <v>6</v>
      </c>
      <c r="P10" t="s">
        <v>17</v>
      </c>
      <c r="Q10" t="s">
        <v>21</v>
      </c>
      <c r="R10" t="s">
        <v>17</v>
      </c>
      <c r="S10" t="s">
        <v>26</v>
      </c>
      <c r="T10" s="3" t="s">
        <v>18</v>
      </c>
      <c r="U10" s="3">
        <v>2</v>
      </c>
      <c r="V10" t="s">
        <v>17</v>
      </c>
      <c r="W10" t="s">
        <v>23</v>
      </c>
      <c r="X10" t="s">
        <v>17</v>
      </c>
      <c r="Y10" t="s">
        <v>28</v>
      </c>
      <c r="Z10" s="3" t="s">
        <v>18</v>
      </c>
      <c r="AA10" s="3"/>
      <c r="AB10" s="3"/>
      <c r="AC10">
        <v>0</v>
      </c>
      <c r="AF10" s="3"/>
      <c r="AG10" s="3"/>
      <c r="AH10" s="3"/>
      <c r="AL10" t="s">
        <v>35</v>
      </c>
      <c r="AP10" s="4" t="s">
        <v>30</v>
      </c>
      <c r="AQ10" s="3" t="s">
        <v>180</v>
      </c>
      <c r="AR10" s="85" t="s">
        <v>184</v>
      </c>
      <c r="AT10" s="43" t="s">
        <v>182</v>
      </c>
      <c r="AU10" t="s">
        <v>17</v>
      </c>
      <c r="AV10" t="s">
        <v>33</v>
      </c>
    </row>
    <row r="11" spans="5:46" ht="14.25" customHeight="1">
      <c r="E11" s="4" t="s">
        <v>31</v>
      </c>
      <c r="F11" s="4" t="s">
        <v>33</v>
      </c>
      <c r="G11" s="4" t="s">
        <v>17</v>
      </c>
      <c r="H11" s="6" t="s">
        <v>34</v>
      </c>
      <c r="I11" s="4">
        <v>24</v>
      </c>
      <c r="J11" s="4" t="s">
        <v>17</v>
      </c>
      <c r="K11" t="s">
        <v>20</v>
      </c>
      <c r="L11" t="s">
        <v>17</v>
      </c>
      <c r="M11" t="s">
        <v>26</v>
      </c>
      <c r="N11" s="3" t="s">
        <v>18</v>
      </c>
      <c r="O11" s="3">
        <v>6</v>
      </c>
      <c r="P11" t="s">
        <v>17</v>
      </c>
      <c r="Q11" t="s">
        <v>21</v>
      </c>
      <c r="R11" t="s">
        <v>17</v>
      </c>
      <c r="S11" t="s">
        <v>28</v>
      </c>
      <c r="T11" s="3" t="s">
        <v>18</v>
      </c>
      <c r="U11" s="3"/>
      <c r="V11" s="3"/>
      <c r="W11">
        <v>0</v>
      </c>
      <c r="Z11" s="3"/>
      <c r="AA11" s="3"/>
      <c r="AB11" s="3"/>
      <c r="AF11" s="3"/>
      <c r="AG11" s="3"/>
      <c r="AH11" s="3"/>
      <c r="AL11" t="s">
        <v>35</v>
      </c>
      <c r="AP11" s="4" t="s">
        <v>31</v>
      </c>
      <c r="AQ11" s="3" t="s">
        <v>183</v>
      </c>
      <c r="AR11" s="84" t="s">
        <v>185</v>
      </c>
      <c r="AT11" s="3" t="s">
        <v>182</v>
      </c>
    </row>
    <row r="12" spans="5:46" ht="14.25" customHeight="1">
      <c r="E12" s="4" t="s">
        <v>32</v>
      </c>
      <c r="F12" s="4" t="s">
        <v>33</v>
      </c>
      <c r="G12" s="4" t="s">
        <v>17</v>
      </c>
      <c r="H12" s="6" t="s">
        <v>34</v>
      </c>
      <c r="I12" s="4">
        <v>24</v>
      </c>
      <c r="J12" s="4" t="s">
        <v>17</v>
      </c>
      <c r="K12" t="s">
        <v>20</v>
      </c>
      <c r="L12" t="s">
        <v>17</v>
      </c>
      <c r="M12" t="s">
        <v>28</v>
      </c>
      <c r="N12" s="3" t="s">
        <v>18</v>
      </c>
      <c r="O12" s="3"/>
      <c r="P12" s="3"/>
      <c r="Q12">
        <v>0</v>
      </c>
      <c r="T12" s="3"/>
      <c r="U12" s="3"/>
      <c r="V12" s="3"/>
      <c r="Z12" s="3"/>
      <c r="AA12" s="3"/>
      <c r="AB12" s="3"/>
      <c r="AF12" s="3"/>
      <c r="AG12" s="3"/>
      <c r="AH12" s="3"/>
      <c r="AL12" t="s">
        <v>35</v>
      </c>
      <c r="AP12" s="4" t="s">
        <v>32</v>
      </c>
      <c r="AQ12" s="3" t="s">
        <v>180</v>
      </c>
      <c r="AR12" s="84" t="s">
        <v>186</v>
      </c>
      <c r="AT12" s="3" t="s">
        <v>182</v>
      </c>
    </row>
    <row r="15" spans="4:24" ht="14.25" customHeight="1">
      <c r="D15" t="s">
        <v>38</v>
      </c>
      <c r="U15" t="s">
        <v>79</v>
      </c>
      <c r="X15" t="s">
        <v>39</v>
      </c>
    </row>
    <row r="16" ht="14.25" customHeight="1">
      <c r="B16" t="s">
        <v>0</v>
      </c>
    </row>
    <row r="17" ht="14.25" customHeight="1">
      <c r="B17" s="39" t="s">
        <v>191</v>
      </c>
    </row>
    <row r="18" spans="5:36" ht="14.25" customHeight="1">
      <c r="E18" s="4" t="s">
        <v>81</v>
      </c>
      <c r="F18" s="4" t="s">
        <v>33</v>
      </c>
      <c r="G18" s="4" t="s">
        <v>17</v>
      </c>
      <c r="H18" s="6" t="s">
        <v>37</v>
      </c>
      <c r="I18" s="4">
        <v>24</v>
      </c>
      <c r="J18" s="4" t="s">
        <v>17</v>
      </c>
      <c r="K18" t="s">
        <v>20</v>
      </c>
      <c r="L18" t="s">
        <v>17</v>
      </c>
      <c r="M18" t="s">
        <v>28</v>
      </c>
      <c r="N18" s="3" t="s">
        <v>18</v>
      </c>
      <c r="O18">
        <v>0</v>
      </c>
      <c r="P18" t="s">
        <v>35</v>
      </c>
      <c r="AH18" s="36" t="s">
        <v>102</v>
      </c>
      <c r="AI18" s="37" t="s">
        <v>41</v>
      </c>
      <c r="AJ18" s="36" t="s">
        <v>55</v>
      </c>
    </row>
    <row r="19" spans="5:36" ht="14.25" customHeight="1">
      <c r="E19" s="4" t="s">
        <v>51</v>
      </c>
      <c r="F19">
        <v>0</v>
      </c>
      <c r="G19" s="3" t="s">
        <v>41</v>
      </c>
      <c r="H19" s="4" t="s">
        <v>34</v>
      </c>
      <c r="I19" t="s">
        <v>20</v>
      </c>
      <c r="J19" t="s">
        <v>17</v>
      </c>
      <c r="K19" s="3" t="s">
        <v>54</v>
      </c>
      <c r="L19" s="3" t="s">
        <v>18</v>
      </c>
      <c r="M19" t="s">
        <v>21</v>
      </c>
      <c r="N19" t="s">
        <v>17</v>
      </c>
      <c r="O19" s="3" t="s">
        <v>52</v>
      </c>
      <c r="P19" s="3" t="s">
        <v>18</v>
      </c>
      <c r="Q19" t="s">
        <v>23</v>
      </c>
      <c r="R19" t="s">
        <v>17</v>
      </c>
      <c r="S19" s="3" t="s">
        <v>43</v>
      </c>
      <c r="T19" s="3" t="s">
        <v>18</v>
      </c>
      <c r="U19" t="s">
        <v>25</v>
      </c>
      <c r="V19" t="s">
        <v>17</v>
      </c>
      <c r="W19" s="3" t="s">
        <v>44</v>
      </c>
      <c r="X19" s="3" t="s">
        <v>18</v>
      </c>
      <c r="Y19" t="s">
        <v>27</v>
      </c>
      <c r="Z19" t="s">
        <v>17</v>
      </c>
      <c r="AA19" s="3" t="s">
        <v>53</v>
      </c>
      <c r="AB19" t="s">
        <v>42</v>
      </c>
      <c r="AC19">
        <v>0</v>
      </c>
      <c r="AH19" s="36" t="s">
        <v>108</v>
      </c>
      <c r="AI19" s="37" t="s">
        <v>41</v>
      </c>
      <c r="AJ19" s="36">
        <v>0</v>
      </c>
    </row>
    <row r="20" spans="5:36" ht="14.25" customHeight="1">
      <c r="E20" s="5" t="s">
        <v>50</v>
      </c>
      <c r="F20">
        <v>0</v>
      </c>
      <c r="G20" s="3" t="s">
        <v>41</v>
      </c>
      <c r="H20" s="6" t="s">
        <v>37</v>
      </c>
      <c r="I20" s="4">
        <v>4</v>
      </c>
      <c r="J20" s="4" t="s">
        <v>17</v>
      </c>
      <c r="K20" t="s">
        <v>20</v>
      </c>
      <c r="L20" t="s">
        <v>17</v>
      </c>
      <c r="M20" s="3" t="s">
        <v>52</v>
      </c>
      <c r="N20" s="3" t="s">
        <v>18</v>
      </c>
      <c r="O20" s="3">
        <v>3</v>
      </c>
      <c r="P20" t="s">
        <v>17</v>
      </c>
      <c r="Q20" t="s">
        <v>21</v>
      </c>
      <c r="R20" t="s">
        <v>17</v>
      </c>
      <c r="S20" s="3" t="s">
        <v>43</v>
      </c>
      <c r="T20" s="3" t="s">
        <v>122</v>
      </c>
      <c r="U20" s="3"/>
      <c r="V20" t="s">
        <v>23</v>
      </c>
      <c r="W20" s="43" t="s">
        <v>123</v>
      </c>
      <c r="X20" s="3" t="s">
        <v>18</v>
      </c>
      <c r="Y20" t="s">
        <v>125</v>
      </c>
      <c r="Z20" t="s">
        <v>25</v>
      </c>
      <c r="AA20" t="s">
        <v>17</v>
      </c>
      <c r="AB20" s="3" t="s">
        <v>53</v>
      </c>
      <c r="AC20" s="3" t="s">
        <v>126</v>
      </c>
      <c r="AD20" t="s">
        <v>42</v>
      </c>
      <c r="AE20">
        <v>0</v>
      </c>
      <c r="AH20" s="36" t="s">
        <v>105</v>
      </c>
      <c r="AI20" s="37" t="s">
        <v>41</v>
      </c>
      <c r="AJ20" s="36">
        <v>0</v>
      </c>
    </row>
    <row r="21" spans="5:39" ht="14.25" customHeight="1">
      <c r="E21" s="4" t="s">
        <v>106</v>
      </c>
      <c r="F21">
        <v>0</v>
      </c>
      <c r="G21" s="3" t="s">
        <v>41</v>
      </c>
      <c r="H21" s="4" t="s">
        <v>34</v>
      </c>
      <c r="I21" t="s">
        <v>20</v>
      </c>
      <c r="J21" t="s">
        <v>17</v>
      </c>
      <c r="K21" s="3" t="s">
        <v>107</v>
      </c>
      <c r="L21" s="3" t="s">
        <v>18</v>
      </c>
      <c r="M21" t="s">
        <v>21</v>
      </c>
      <c r="N21" t="s">
        <v>17</v>
      </c>
      <c r="O21" s="3" t="s">
        <v>104</v>
      </c>
      <c r="P21" s="3" t="s">
        <v>18</v>
      </c>
      <c r="Q21" t="s">
        <v>23</v>
      </c>
      <c r="R21" t="s">
        <v>17</v>
      </c>
      <c r="S21" s="3" t="s">
        <v>46</v>
      </c>
      <c r="T21" s="3" t="s">
        <v>18</v>
      </c>
      <c r="U21" t="s">
        <v>25</v>
      </c>
      <c r="V21" t="s">
        <v>17</v>
      </c>
      <c r="W21" s="3" t="s">
        <v>47</v>
      </c>
      <c r="X21" s="3" t="s">
        <v>18</v>
      </c>
      <c r="Y21" t="s">
        <v>27</v>
      </c>
      <c r="Z21" t="s">
        <v>17</v>
      </c>
      <c r="AA21" s="3" t="s">
        <v>48</v>
      </c>
      <c r="AB21" t="s">
        <v>42</v>
      </c>
      <c r="AC21">
        <v>0</v>
      </c>
      <c r="AH21" s="36"/>
      <c r="AI21" s="37"/>
      <c r="AJ21" s="36"/>
      <c r="AL21" s="36"/>
      <c r="AM21" s="37"/>
    </row>
    <row r="22" spans="5:39" ht="14.25" customHeight="1">
      <c r="E22" s="5" t="s">
        <v>156</v>
      </c>
      <c r="F22">
        <v>0</v>
      </c>
      <c r="G22" s="3" t="s">
        <v>41</v>
      </c>
      <c r="H22" s="6" t="s">
        <v>37</v>
      </c>
      <c r="I22" s="4">
        <v>4</v>
      </c>
      <c r="J22" s="4" t="s">
        <v>17</v>
      </c>
      <c r="K22" t="s">
        <v>20</v>
      </c>
      <c r="L22" t="s">
        <v>17</v>
      </c>
      <c r="M22" s="3" t="s">
        <v>104</v>
      </c>
      <c r="N22" s="3" t="s">
        <v>18</v>
      </c>
      <c r="O22" s="3">
        <v>3</v>
      </c>
      <c r="P22" t="s">
        <v>17</v>
      </c>
      <c r="Q22" t="s">
        <v>21</v>
      </c>
      <c r="R22" t="s">
        <v>17</v>
      </c>
      <c r="S22" s="3" t="s">
        <v>46</v>
      </c>
      <c r="T22" s="3" t="s">
        <v>122</v>
      </c>
      <c r="U22" s="3"/>
      <c r="V22" t="s">
        <v>23</v>
      </c>
      <c r="W22" s="43" t="s">
        <v>157</v>
      </c>
      <c r="X22" s="3" t="s">
        <v>18</v>
      </c>
      <c r="Y22" t="s">
        <v>125</v>
      </c>
      <c r="Z22" t="s">
        <v>25</v>
      </c>
      <c r="AA22" t="s">
        <v>17</v>
      </c>
      <c r="AB22" s="3" t="s">
        <v>48</v>
      </c>
      <c r="AC22" s="3" t="s">
        <v>126</v>
      </c>
      <c r="AD22" t="s">
        <v>42</v>
      </c>
      <c r="AE22">
        <v>0</v>
      </c>
      <c r="AH22" s="36"/>
      <c r="AI22" s="37"/>
      <c r="AJ22" s="36"/>
      <c r="AL22" s="36"/>
      <c r="AM22" s="37"/>
    </row>
    <row r="23" spans="5:51" ht="14.25" customHeight="1">
      <c r="E23" s="4" t="s">
        <v>106</v>
      </c>
      <c r="F23">
        <v>0</v>
      </c>
      <c r="G23" s="3" t="s">
        <v>41</v>
      </c>
      <c r="H23" s="145" t="s">
        <v>55</v>
      </c>
      <c r="I23" s="145"/>
      <c r="J23" s="145"/>
      <c r="K23" t="s">
        <v>17</v>
      </c>
      <c r="L23" s="3" t="s">
        <v>107</v>
      </c>
      <c r="M23" s="3" t="s">
        <v>18</v>
      </c>
      <c r="N23" t="s">
        <v>21</v>
      </c>
      <c r="O23" t="s">
        <v>17</v>
      </c>
      <c r="P23" s="3" t="s">
        <v>104</v>
      </c>
      <c r="Q23" s="3" t="s">
        <v>18</v>
      </c>
      <c r="R23" t="s">
        <v>23</v>
      </c>
      <c r="S23" t="s">
        <v>17</v>
      </c>
      <c r="T23" s="3" t="s">
        <v>46</v>
      </c>
      <c r="U23" s="44" t="s">
        <v>41</v>
      </c>
      <c r="V23" s="45">
        <v>0</v>
      </c>
      <c r="W23" s="3"/>
      <c r="Y23" s="36" t="s">
        <v>99</v>
      </c>
      <c r="Z23" s="37" t="s">
        <v>41</v>
      </c>
      <c r="AA23" s="3" t="s">
        <v>37</v>
      </c>
      <c r="AB23" s="145" t="s">
        <v>131</v>
      </c>
      <c r="AC23" s="145"/>
      <c r="AD23" s="145"/>
      <c r="AE23" s="145"/>
      <c r="AF23" s="3" t="s">
        <v>18</v>
      </c>
      <c r="AG23" t="s">
        <v>21</v>
      </c>
      <c r="AH23" t="s">
        <v>17</v>
      </c>
      <c r="AI23" s="3" t="s">
        <v>104</v>
      </c>
      <c r="AJ23" s="44" t="s">
        <v>128</v>
      </c>
      <c r="AO23" s="36" t="s">
        <v>99</v>
      </c>
      <c r="AP23" s="37" t="s">
        <v>41</v>
      </c>
      <c r="AQ23" s="3" t="s">
        <v>120</v>
      </c>
      <c r="AR23" s="145" t="s">
        <v>127</v>
      </c>
      <c r="AS23" s="145"/>
      <c r="AT23" s="145"/>
      <c r="AU23" s="145"/>
      <c r="AV23" s="3" t="s">
        <v>120</v>
      </c>
      <c r="AW23" t="s">
        <v>21</v>
      </c>
      <c r="AX23" t="s">
        <v>17</v>
      </c>
      <c r="AY23" s="3" t="s">
        <v>57</v>
      </c>
    </row>
    <row r="24" spans="5:36" ht="14.25" customHeight="1">
      <c r="E24" s="5" t="s">
        <v>156</v>
      </c>
      <c r="F24">
        <v>0</v>
      </c>
      <c r="G24" s="3" t="s">
        <v>41</v>
      </c>
      <c r="H24" s="6" t="s">
        <v>37</v>
      </c>
      <c r="I24" s="4">
        <v>4</v>
      </c>
      <c r="J24" s="4" t="s">
        <v>17</v>
      </c>
      <c r="K24" s="145" t="s">
        <v>55</v>
      </c>
      <c r="L24" s="145"/>
      <c r="M24" s="145"/>
      <c r="N24" t="s">
        <v>17</v>
      </c>
      <c r="O24" s="3" t="s">
        <v>104</v>
      </c>
      <c r="P24" s="3" t="s">
        <v>18</v>
      </c>
      <c r="Q24" s="3">
        <v>3</v>
      </c>
      <c r="R24" t="s">
        <v>17</v>
      </c>
      <c r="S24" t="s">
        <v>21</v>
      </c>
      <c r="T24" t="s">
        <v>17</v>
      </c>
      <c r="U24" s="3" t="s">
        <v>46</v>
      </c>
      <c r="V24" s="3" t="s">
        <v>158</v>
      </c>
      <c r="W24" s="3"/>
      <c r="X24" s="148" t="s">
        <v>159</v>
      </c>
      <c r="Y24" s="145"/>
      <c r="Z24" s="145"/>
      <c r="AA24" s="145"/>
      <c r="AB24" s="3" t="s">
        <v>120</v>
      </c>
      <c r="AC24" t="s">
        <v>21</v>
      </c>
      <c r="AD24" t="s">
        <v>17</v>
      </c>
      <c r="AE24" s="3" t="s">
        <v>160</v>
      </c>
      <c r="AF24" s="43" t="s">
        <v>157</v>
      </c>
      <c r="AG24" t="s">
        <v>42</v>
      </c>
      <c r="AH24">
        <v>0</v>
      </c>
      <c r="AJ24" s="3"/>
    </row>
    <row r="25" spans="7:47" ht="14.25" customHeight="1">
      <c r="G25" s="3" t="s">
        <v>41</v>
      </c>
      <c r="H25" s="80" t="s">
        <v>161</v>
      </c>
      <c r="I25" s="4"/>
      <c r="J25" s="46"/>
      <c r="K25" s="80" t="s">
        <v>163</v>
      </c>
      <c r="L25" s="3"/>
      <c r="M25" s="46"/>
      <c r="N25" s="4"/>
      <c r="O25" s="37" t="s">
        <v>164</v>
      </c>
      <c r="P25" s="3"/>
      <c r="R25" s="3" t="s">
        <v>41</v>
      </c>
      <c r="S25">
        <v>0</v>
      </c>
      <c r="T25" s="3"/>
      <c r="Y25" s="36" t="s">
        <v>101</v>
      </c>
      <c r="Z25" s="37" t="s">
        <v>41</v>
      </c>
      <c r="AA25" s="49" t="s">
        <v>165</v>
      </c>
      <c r="AB25" s="4"/>
      <c r="AD25" s="4"/>
      <c r="AF25" s="4"/>
      <c r="AG25" s="36"/>
      <c r="AH25" s="36" t="s">
        <v>99</v>
      </c>
      <c r="AI25" s="37" t="s">
        <v>41</v>
      </c>
      <c r="AJ25" s="3" t="s">
        <v>120</v>
      </c>
      <c r="AK25" s="147" t="s">
        <v>162</v>
      </c>
      <c r="AL25" s="147"/>
      <c r="AM25" s="147"/>
      <c r="AN25" s="147"/>
      <c r="AO25" s="44" t="s">
        <v>18</v>
      </c>
      <c r="AP25" s="82" t="s">
        <v>166</v>
      </c>
      <c r="AQ25" s="81"/>
      <c r="AR25" s="45"/>
      <c r="AS25" s="81"/>
      <c r="AT25" s="3" t="s">
        <v>41</v>
      </c>
      <c r="AU25" s="49" t="s">
        <v>174</v>
      </c>
    </row>
    <row r="26" spans="5:37" ht="14.25" customHeight="1" thickBot="1">
      <c r="E26" s="4"/>
      <c r="G26" s="3"/>
      <c r="H26" s="4"/>
      <c r="I26" s="4"/>
      <c r="J26" s="4"/>
      <c r="M26" s="3"/>
      <c r="N26" s="3"/>
      <c r="O26" s="3"/>
      <c r="P26" s="3"/>
      <c r="S26" s="3"/>
      <c r="T26" s="3"/>
      <c r="U26" s="3"/>
      <c r="V26" s="3"/>
      <c r="Y26" s="3"/>
      <c r="Z26" s="3"/>
      <c r="AA26" s="3"/>
      <c r="AB26" s="3"/>
      <c r="AE26" s="3"/>
      <c r="AF26" s="3"/>
      <c r="AG26" s="3"/>
      <c r="AH26" s="3"/>
      <c r="AK26" s="3"/>
    </row>
    <row r="27" spans="3:51" ht="14.25" customHeight="1">
      <c r="C27" s="50"/>
      <c r="D27" s="51"/>
      <c r="E27" s="52" t="s">
        <v>29</v>
      </c>
      <c r="F27" s="52"/>
      <c r="G27" s="52"/>
      <c r="H27" s="75" t="s">
        <v>34</v>
      </c>
      <c r="I27" s="76" t="s">
        <v>63</v>
      </c>
      <c r="J27" s="77"/>
      <c r="K27" s="77"/>
      <c r="L27" s="77" t="s">
        <v>17</v>
      </c>
      <c r="M27" s="77" t="s">
        <v>19</v>
      </c>
      <c r="N27" s="76" t="s">
        <v>120</v>
      </c>
      <c r="O27" s="76" t="s">
        <v>168</v>
      </c>
      <c r="P27" s="77"/>
      <c r="Q27" s="76"/>
      <c r="R27" s="77" t="s">
        <v>17</v>
      </c>
      <c r="S27" s="77" t="s">
        <v>22</v>
      </c>
      <c r="T27" s="76" t="s">
        <v>18</v>
      </c>
      <c r="U27" s="78" t="s">
        <v>176</v>
      </c>
      <c r="V27" s="77"/>
      <c r="W27" s="77"/>
      <c r="X27" s="77"/>
      <c r="Y27" s="77" t="s">
        <v>17</v>
      </c>
      <c r="Z27" s="77" t="s">
        <v>24</v>
      </c>
      <c r="AA27" s="76" t="s">
        <v>18</v>
      </c>
      <c r="AB27" s="77">
        <v>0</v>
      </c>
      <c r="AC27" s="77" t="s">
        <v>17</v>
      </c>
      <c r="AD27" s="77" t="s">
        <v>26</v>
      </c>
      <c r="AE27" s="76" t="s">
        <v>18</v>
      </c>
      <c r="AF27" s="77">
        <v>0</v>
      </c>
      <c r="AG27" s="77" t="s">
        <v>17</v>
      </c>
      <c r="AH27" s="77" t="s">
        <v>28</v>
      </c>
      <c r="AI27" s="77" t="s">
        <v>35</v>
      </c>
      <c r="AJ27" s="17"/>
      <c r="AK27" s="51"/>
      <c r="AL27" s="51"/>
      <c r="AM27" s="51"/>
      <c r="AN27" s="51"/>
      <c r="AO27" s="54"/>
      <c r="AQ27" s="146" t="s">
        <v>192</v>
      </c>
      <c r="AR27" s="146"/>
      <c r="AS27" s="146"/>
      <c r="AT27" s="146"/>
      <c r="AU27" s="146"/>
      <c r="AV27" s="146"/>
      <c r="AW27" s="146"/>
      <c r="AX27" s="146"/>
      <c r="AY27" s="146"/>
    </row>
    <row r="28" spans="3:51" ht="14.25" customHeight="1">
      <c r="C28" s="55"/>
      <c r="D28" s="56"/>
      <c r="E28" s="57" t="s">
        <v>29</v>
      </c>
      <c r="F28" s="58"/>
      <c r="G28" s="58"/>
      <c r="H28" s="58" t="s">
        <v>34</v>
      </c>
      <c r="I28" s="62" t="s">
        <v>63</v>
      </c>
      <c r="J28" s="59"/>
      <c r="K28" s="59"/>
      <c r="L28" s="59" t="s">
        <v>17</v>
      </c>
      <c r="M28" s="59" t="s">
        <v>19</v>
      </c>
      <c r="N28" s="62" t="s">
        <v>120</v>
      </c>
      <c r="O28" s="62" t="s">
        <v>168</v>
      </c>
      <c r="P28" s="59"/>
      <c r="Q28" s="62"/>
      <c r="R28" s="59" t="s">
        <v>17</v>
      </c>
      <c r="S28" s="59" t="s">
        <v>22</v>
      </c>
      <c r="T28" s="62" t="s">
        <v>18</v>
      </c>
      <c r="U28" s="72" t="s">
        <v>176</v>
      </c>
      <c r="V28" s="59"/>
      <c r="W28" s="59"/>
      <c r="X28" s="59"/>
      <c r="Y28" s="59" t="s">
        <v>17</v>
      </c>
      <c r="Z28" s="59" t="s">
        <v>24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0"/>
      <c r="AQ28" s="146"/>
      <c r="AR28" s="146"/>
      <c r="AS28" s="146"/>
      <c r="AT28" s="146"/>
      <c r="AU28" s="146"/>
      <c r="AV28" s="146"/>
      <c r="AW28" s="146"/>
      <c r="AX28" s="146"/>
      <c r="AY28" s="146"/>
    </row>
    <row r="29" spans="3:52" s="64" customFormat="1" ht="14.25" customHeight="1">
      <c r="C29" s="55"/>
      <c r="D29" s="56"/>
      <c r="E29" s="61" t="s">
        <v>69</v>
      </c>
      <c r="F29" s="63"/>
      <c r="G29" s="65"/>
      <c r="H29" s="66" t="s">
        <v>37</v>
      </c>
      <c r="I29" s="66" t="s">
        <v>147</v>
      </c>
      <c r="J29" s="67" t="s">
        <v>148</v>
      </c>
      <c r="K29" s="65"/>
      <c r="L29" s="68"/>
      <c r="M29" s="68" t="s">
        <v>22</v>
      </c>
      <c r="N29" s="67" t="s">
        <v>120</v>
      </c>
      <c r="O29" s="67" t="s">
        <v>146</v>
      </c>
      <c r="P29" s="72" t="s">
        <v>169</v>
      </c>
      <c r="Q29" s="68"/>
      <c r="R29" s="67"/>
      <c r="S29" s="67"/>
      <c r="T29" s="68" t="s">
        <v>24</v>
      </c>
      <c r="U29" s="79" t="s">
        <v>122</v>
      </c>
      <c r="V29" s="72" t="s">
        <v>176</v>
      </c>
      <c r="W29" s="68"/>
      <c r="X29" s="68"/>
      <c r="Y29" s="68"/>
      <c r="Z29" s="67" t="s">
        <v>150</v>
      </c>
      <c r="AA29" s="68" t="s">
        <v>42</v>
      </c>
      <c r="AB29" s="67" t="s">
        <v>151</v>
      </c>
      <c r="AC29" s="68"/>
      <c r="AD29" s="68"/>
      <c r="AE29" s="67" t="s">
        <v>173</v>
      </c>
      <c r="AF29" s="67"/>
      <c r="AG29" s="67"/>
      <c r="AH29" s="68"/>
      <c r="AI29" s="68"/>
      <c r="AJ29" s="67" t="s">
        <v>120</v>
      </c>
      <c r="AK29" s="68" t="s">
        <v>167</v>
      </c>
      <c r="AL29" s="67"/>
      <c r="AM29" s="67"/>
      <c r="AN29" s="67"/>
      <c r="AO29" s="74" t="s">
        <v>0</v>
      </c>
      <c r="AQ29" s="146"/>
      <c r="AR29" s="146"/>
      <c r="AS29" s="146"/>
      <c r="AT29" s="146"/>
      <c r="AU29" s="146"/>
      <c r="AV29" s="146"/>
      <c r="AW29" s="146"/>
      <c r="AX29" s="146"/>
      <c r="AY29" s="146"/>
      <c r="AZ29" s="87"/>
    </row>
    <row r="30" spans="3:51" ht="14.25" customHeight="1">
      <c r="C30" s="21"/>
      <c r="D30" s="7"/>
      <c r="E30" s="8" t="s">
        <v>30</v>
      </c>
      <c r="F30" s="9" t="s">
        <v>33</v>
      </c>
      <c r="G30" s="69" t="s">
        <v>17</v>
      </c>
      <c r="H30" s="70" t="s">
        <v>37</v>
      </c>
      <c r="I30" s="69">
        <v>12</v>
      </c>
      <c r="J30" s="69" t="s">
        <v>17</v>
      </c>
      <c r="K30" s="70" t="s">
        <v>63</v>
      </c>
      <c r="L30" s="69"/>
      <c r="M30" s="40"/>
      <c r="N30" s="40" t="s">
        <v>17</v>
      </c>
      <c r="O30" s="40" t="s">
        <v>24</v>
      </c>
      <c r="P30" s="70" t="s">
        <v>120</v>
      </c>
      <c r="Q30" s="70">
        <v>6</v>
      </c>
      <c r="R30" s="40" t="s">
        <v>17</v>
      </c>
      <c r="S30" s="70" t="s">
        <v>168</v>
      </c>
      <c r="T30" s="40"/>
      <c r="U30" s="40"/>
      <c r="V30" s="40"/>
      <c r="W30" s="40" t="s">
        <v>17</v>
      </c>
      <c r="X30" s="40" t="s">
        <v>26</v>
      </c>
      <c r="Y30" s="70" t="s">
        <v>18</v>
      </c>
      <c r="Z30" s="40">
        <v>2</v>
      </c>
      <c r="AA30" s="40" t="s">
        <v>17</v>
      </c>
      <c r="AB30" s="73" t="s">
        <v>175</v>
      </c>
      <c r="AC30" s="40"/>
      <c r="AD30" s="40"/>
      <c r="AE30" s="40"/>
      <c r="AF30" s="40" t="s">
        <v>42</v>
      </c>
      <c r="AG30" s="70" t="s">
        <v>153</v>
      </c>
      <c r="AH30" s="70"/>
      <c r="AI30" s="70" t="s">
        <v>172</v>
      </c>
      <c r="AJ30" s="40"/>
      <c r="AK30" s="70"/>
      <c r="AL30" s="73" t="s">
        <v>170</v>
      </c>
      <c r="AM30" s="40"/>
      <c r="AN30" s="40"/>
      <c r="AO30" s="22"/>
      <c r="AQ30" s="146"/>
      <c r="AR30" s="146"/>
      <c r="AS30" s="146"/>
      <c r="AT30" s="146"/>
      <c r="AU30" s="146"/>
      <c r="AV30" s="146"/>
      <c r="AW30" s="146"/>
      <c r="AX30" s="146"/>
      <c r="AY30" s="146"/>
    </row>
    <row r="31" spans="3:51" ht="14.25" customHeight="1">
      <c r="C31" s="21"/>
      <c r="D31" s="7"/>
      <c r="E31" s="8" t="s">
        <v>31</v>
      </c>
      <c r="F31" s="9" t="s">
        <v>33</v>
      </c>
      <c r="G31" s="69" t="s">
        <v>17</v>
      </c>
      <c r="H31" s="71" t="s">
        <v>94</v>
      </c>
      <c r="I31" s="69">
        <v>24</v>
      </c>
      <c r="J31" s="69" t="s">
        <v>17</v>
      </c>
      <c r="K31" s="70" t="s">
        <v>63</v>
      </c>
      <c r="L31" s="69"/>
      <c r="M31" s="40"/>
      <c r="N31" s="40" t="s">
        <v>17</v>
      </c>
      <c r="O31" s="40" t="s">
        <v>0</v>
      </c>
      <c r="P31" s="70" t="s">
        <v>120</v>
      </c>
      <c r="Q31" s="70">
        <v>6</v>
      </c>
      <c r="R31" s="40" t="s">
        <v>17</v>
      </c>
      <c r="S31" s="70" t="s">
        <v>168</v>
      </c>
      <c r="T31" s="40"/>
      <c r="U31" s="40"/>
      <c r="V31" s="40"/>
      <c r="W31" s="40" t="s">
        <v>42</v>
      </c>
      <c r="X31" s="70" t="s">
        <v>95</v>
      </c>
      <c r="Y31" s="70"/>
      <c r="Z31" s="70" t="s">
        <v>171</v>
      </c>
      <c r="AA31" s="40"/>
      <c r="AB31" s="40"/>
      <c r="AC31" s="40"/>
      <c r="AD31" s="70"/>
      <c r="AE31" s="70"/>
      <c r="AF31" s="70"/>
      <c r="AG31" s="40"/>
      <c r="AH31" s="40"/>
      <c r="AI31" s="40"/>
      <c r="AJ31" s="40"/>
      <c r="AK31" s="40"/>
      <c r="AL31" s="40"/>
      <c r="AM31" s="40"/>
      <c r="AN31" s="40"/>
      <c r="AO31" s="22"/>
      <c r="AQ31" s="146"/>
      <c r="AR31" s="146"/>
      <c r="AS31" s="146"/>
      <c r="AT31" s="146"/>
      <c r="AU31" s="146"/>
      <c r="AV31" s="146"/>
      <c r="AW31" s="146"/>
      <c r="AX31" s="146"/>
      <c r="AY31" s="146"/>
    </row>
    <row r="32" spans="3:51" ht="14.25" customHeight="1" thickBot="1">
      <c r="C32" s="23"/>
      <c r="D32" s="24"/>
      <c r="E32" s="25" t="s">
        <v>32</v>
      </c>
      <c r="F32" s="26" t="s">
        <v>33</v>
      </c>
      <c r="G32" s="26" t="s">
        <v>17</v>
      </c>
      <c r="H32" s="27" t="s">
        <v>34</v>
      </c>
      <c r="I32" s="26">
        <v>24</v>
      </c>
      <c r="J32" s="26" t="s">
        <v>17</v>
      </c>
      <c r="K32" s="28" t="s">
        <v>55</v>
      </c>
      <c r="L32" s="29"/>
      <c r="M32" s="29" t="s">
        <v>35</v>
      </c>
      <c r="N32" s="28" t="s">
        <v>41</v>
      </c>
      <c r="O32" s="30" t="s">
        <v>14</v>
      </c>
      <c r="P32" s="28"/>
      <c r="Q32" s="29"/>
      <c r="R32" s="29"/>
      <c r="S32" s="29"/>
      <c r="T32" s="28"/>
      <c r="U32" s="28"/>
      <c r="V32" s="28"/>
      <c r="W32" s="29"/>
      <c r="X32" s="29"/>
      <c r="Y32" s="29"/>
      <c r="Z32" s="28"/>
      <c r="AA32" s="28"/>
      <c r="AB32" s="28"/>
      <c r="AC32" s="29"/>
      <c r="AD32" s="29"/>
      <c r="AE32" s="29"/>
      <c r="AF32" s="28"/>
      <c r="AG32" s="28"/>
      <c r="AH32" s="29"/>
      <c r="AI32" s="29"/>
      <c r="AJ32" s="29"/>
      <c r="AK32" s="29"/>
      <c r="AL32" s="29"/>
      <c r="AM32" s="29"/>
      <c r="AN32" s="29"/>
      <c r="AO32" s="31"/>
      <c r="AQ32" s="146"/>
      <c r="AR32" s="146"/>
      <c r="AS32" s="146"/>
      <c r="AT32" s="146"/>
      <c r="AU32" s="146"/>
      <c r="AV32" s="146"/>
      <c r="AW32" s="146"/>
      <c r="AX32" s="146"/>
      <c r="AY32" s="146"/>
    </row>
    <row r="33" spans="3:41" ht="14.25" customHeight="1">
      <c r="C33" s="2"/>
      <c r="D33" s="7"/>
      <c r="E33" s="8"/>
      <c r="F33" s="9"/>
      <c r="G33" s="9"/>
      <c r="H33" s="15"/>
      <c r="I33" s="9"/>
      <c r="J33" s="9"/>
      <c r="K33" s="13"/>
      <c r="L33" s="12"/>
      <c r="M33" s="12"/>
      <c r="N33" s="13"/>
      <c r="O33" s="2"/>
      <c r="P33" s="13"/>
      <c r="Q33" s="12"/>
      <c r="R33" s="12"/>
      <c r="S33" s="12"/>
      <c r="T33" s="13"/>
      <c r="U33" s="13"/>
      <c r="V33" s="13"/>
      <c r="W33" s="12"/>
      <c r="X33" s="12"/>
      <c r="Y33" s="12"/>
      <c r="Z33" s="13"/>
      <c r="AA33" s="13"/>
      <c r="AB33" s="13"/>
      <c r="AC33" s="12"/>
      <c r="AD33" s="12"/>
      <c r="AE33" s="12"/>
      <c r="AF33" s="13"/>
      <c r="AG33" s="13"/>
      <c r="AH33" s="12"/>
      <c r="AI33" s="12"/>
      <c r="AJ33" s="12"/>
      <c r="AK33" s="12"/>
      <c r="AL33" s="12"/>
      <c r="AM33" s="12"/>
      <c r="AN33" s="12"/>
      <c r="AO33" s="12"/>
    </row>
    <row r="34" spans="3:41" ht="14.25" customHeight="1">
      <c r="C34" s="2"/>
      <c r="D34" s="7"/>
      <c r="E34" s="8"/>
      <c r="F34" s="9"/>
      <c r="G34" s="9"/>
      <c r="H34" s="15"/>
      <c r="I34" s="9"/>
      <c r="J34" s="9"/>
      <c r="K34" s="13"/>
      <c r="L34" s="12"/>
      <c r="M34" s="12"/>
      <c r="N34" s="13"/>
      <c r="O34" s="2"/>
      <c r="P34" s="13"/>
      <c r="Q34" s="12"/>
      <c r="R34" s="12"/>
      <c r="S34" s="12"/>
      <c r="T34" s="13"/>
      <c r="U34" s="13"/>
      <c r="V34" s="13"/>
      <c r="W34" s="12"/>
      <c r="X34" s="12"/>
      <c r="Y34" s="12"/>
      <c r="Z34" s="13"/>
      <c r="AA34" s="13"/>
      <c r="AB34" s="13"/>
      <c r="AC34" s="12"/>
      <c r="AD34" s="12"/>
      <c r="AE34" s="12"/>
      <c r="AF34" s="13"/>
      <c r="AG34" s="13"/>
      <c r="AH34" s="12"/>
      <c r="AI34" s="12"/>
      <c r="AJ34" s="12"/>
      <c r="AK34" s="12"/>
      <c r="AL34" s="12"/>
      <c r="AM34" s="12"/>
      <c r="AN34" s="12"/>
      <c r="AO34" s="12"/>
    </row>
    <row r="35" spans="3:41" ht="14.25" customHeight="1">
      <c r="C35" s="40" t="s">
        <v>193</v>
      </c>
      <c r="D35" s="7"/>
      <c r="E35" s="8"/>
      <c r="F35" s="9"/>
      <c r="G35" s="9"/>
      <c r="H35" s="15"/>
      <c r="I35" s="9"/>
      <c r="J35" s="9"/>
      <c r="K35" s="13"/>
      <c r="L35" s="12"/>
      <c r="M35" s="12"/>
      <c r="N35" s="13"/>
      <c r="O35" s="2"/>
      <c r="P35" s="13"/>
      <c r="Q35" s="12"/>
      <c r="R35" s="12"/>
      <c r="S35" s="12"/>
      <c r="T35" s="13"/>
      <c r="U35" s="13"/>
      <c r="V35" s="13"/>
      <c r="W35" s="12"/>
      <c r="X35" s="12"/>
      <c r="Y35" s="12"/>
      <c r="Z35" s="13"/>
      <c r="AA35" s="13"/>
      <c r="AB35" s="13"/>
      <c r="AC35" s="12"/>
      <c r="AD35" s="12"/>
      <c r="AE35" s="12"/>
      <c r="AF35" s="13"/>
      <c r="AG35" s="13"/>
      <c r="AH35" s="12"/>
      <c r="AI35" s="12"/>
      <c r="AJ35" s="12"/>
      <c r="AK35" s="12"/>
      <c r="AL35" s="12"/>
      <c r="AM35" s="12"/>
      <c r="AN35" s="12"/>
      <c r="AO35" s="12"/>
    </row>
    <row r="36" spans="3:41" ht="14.25" customHeight="1">
      <c r="C36" s="2"/>
      <c r="D36" s="7"/>
      <c r="E36" s="8"/>
      <c r="F36" s="9"/>
      <c r="G36" s="9"/>
      <c r="H36" s="15"/>
      <c r="I36" s="9"/>
      <c r="J36" s="9"/>
      <c r="K36" s="13"/>
      <c r="L36" s="12"/>
      <c r="M36" s="12"/>
      <c r="N36" s="13"/>
      <c r="O36" s="2"/>
      <c r="P36" s="13"/>
      <c r="Q36" s="12"/>
      <c r="R36" s="12"/>
      <c r="S36" s="12"/>
      <c r="T36" s="13"/>
      <c r="U36" s="13"/>
      <c r="V36" s="13"/>
      <c r="W36" s="12"/>
      <c r="X36" s="12"/>
      <c r="Y36" s="12"/>
      <c r="Z36" s="13"/>
      <c r="AA36" s="13"/>
      <c r="AB36" s="13"/>
      <c r="AC36" s="12"/>
      <c r="AD36" s="12"/>
      <c r="AE36" s="12"/>
      <c r="AF36" s="13"/>
      <c r="AG36" s="13"/>
      <c r="AH36" s="12"/>
      <c r="AI36" s="12"/>
      <c r="AJ36" s="12"/>
      <c r="AK36" s="12"/>
      <c r="AL36" s="12"/>
      <c r="AM36" s="12"/>
      <c r="AN36" s="12"/>
      <c r="AO36" s="12"/>
    </row>
    <row r="37" spans="3:9" ht="14.25" customHeight="1">
      <c r="C37" s="131" t="s">
        <v>8</v>
      </c>
      <c r="D37" s="131"/>
      <c r="E37" s="132">
        <v>20000</v>
      </c>
      <c r="F37" s="132"/>
      <c r="G37" s="132"/>
      <c r="H37" s="132"/>
      <c r="I37" t="s">
        <v>80</v>
      </c>
    </row>
    <row r="38" spans="3:9" ht="14.25" customHeight="1">
      <c r="C38" s="131" t="s">
        <v>3</v>
      </c>
      <c r="D38" s="131"/>
      <c r="E38" s="133">
        <v>6</v>
      </c>
      <c r="F38" s="133"/>
      <c r="G38" s="133"/>
      <c r="H38" s="133"/>
      <c r="I38" t="s">
        <v>4</v>
      </c>
    </row>
    <row r="39" spans="3:9" ht="14.25" customHeight="1">
      <c r="C39" s="131" t="s">
        <v>81</v>
      </c>
      <c r="D39" s="131"/>
      <c r="E39" s="143">
        <v>10</v>
      </c>
      <c r="F39" s="143"/>
      <c r="G39" s="143"/>
      <c r="H39" s="143"/>
      <c r="I39" t="s">
        <v>6</v>
      </c>
    </row>
    <row r="40" ht="14.25" customHeight="1" thickBot="1"/>
    <row r="41" spans="1:28" ht="14.25" customHeight="1">
      <c r="A41" s="32" t="s">
        <v>1</v>
      </c>
      <c r="B41" s="33"/>
      <c r="C41" s="140" t="s">
        <v>0</v>
      </c>
      <c r="D41" s="140"/>
      <c r="E41" s="125" t="s">
        <v>83</v>
      </c>
      <c r="F41" s="126"/>
      <c r="G41" s="125" t="s">
        <v>82</v>
      </c>
      <c r="H41" s="126"/>
      <c r="I41" s="140" t="s">
        <v>84</v>
      </c>
      <c r="J41" s="140"/>
      <c r="K41" s="140"/>
      <c r="L41" s="140"/>
      <c r="M41" s="139" t="s">
        <v>86</v>
      </c>
      <c r="N41" s="140"/>
      <c r="O41" s="140"/>
      <c r="P41" s="140"/>
      <c r="Q41" s="140" t="s">
        <v>85</v>
      </c>
      <c r="R41" s="140"/>
      <c r="S41" s="140"/>
      <c r="T41" s="141"/>
      <c r="V41" t="str">
        <f>C41</f>
        <v>z</v>
      </c>
      <c r="W41" t="s">
        <v>13</v>
      </c>
      <c r="X41" t="s">
        <v>12</v>
      </c>
      <c r="Z41" t="str">
        <f>C41</f>
        <v>z</v>
      </c>
      <c r="AA41" s="34" t="s">
        <v>11</v>
      </c>
      <c r="AB41" t="s">
        <v>10</v>
      </c>
    </row>
    <row r="42" spans="1:28" ht="14.25" customHeight="1">
      <c r="A42" s="127">
        <v>0</v>
      </c>
      <c r="B42" s="128"/>
      <c r="C42" s="128">
        <f>A42*$E$38</f>
        <v>0</v>
      </c>
      <c r="D42" s="128"/>
      <c r="E42" s="121">
        <f>$E$39</f>
        <v>10</v>
      </c>
      <c r="F42" s="122"/>
      <c r="G42" s="121">
        <f>(+$E$39*$C42-1/2*$E$39*$E$38)</f>
        <v>-30</v>
      </c>
      <c r="H42" s="122"/>
      <c r="I42" s="134">
        <f>-($E$39*$C42^2/2-1/2*$E$39*$E$38*$C42+1/12*$E$39*$E$38^2)</f>
        <v>-29.999999999999996</v>
      </c>
      <c r="J42" s="134"/>
      <c r="K42" s="134"/>
      <c r="L42" s="134"/>
      <c r="M42" s="136">
        <f>-$E$39/(6*$E$37)*$C42^3+1/4*$E$39*$E$38/($E$37)*$C42^2-1/12*$E$39*$E$38^2/($E$37)*$C42</f>
        <v>0</v>
      </c>
      <c r="N42" s="134"/>
      <c r="O42" s="134"/>
      <c r="P42" s="134"/>
      <c r="Q42" s="136">
        <f>$E$39/(24*$E$37)*$C42^4-1/12*$E$39*$E$38/($E$37)*$C42^3+1/24*$E$39*$E$38^2/($E$37)*$C42^2</f>
        <v>0</v>
      </c>
      <c r="R42" s="134"/>
      <c r="S42" s="134"/>
      <c r="T42" s="138"/>
      <c r="V42">
        <f aca="true" t="shared" si="0" ref="V42:V52">C42</f>
        <v>0</v>
      </c>
      <c r="W42">
        <f aca="true" t="shared" si="1" ref="W42:W52">G42</f>
        <v>-30</v>
      </c>
      <c r="X42">
        <f aca="true" t="shared" si="2" ref="X42:X52">I42</f>
        <v>-29.999999999999996</v>
      </c>
      <c r="Z42">
        <f>C42</f>
        <v>0</v>
      </c>
      <c r="AA42" s="35">
        <f>M42</f>
        <v>0</v>
      </c>
      <c r="AB42" s="1">
        <f>Q42</f>
        <v>0</v>
      </c>
    </row>
    <row r="43" spans="1:28" ht="14.25" customHeight="1">
      <c r="A43" s="127">
        <v>0.1</v>
      </c>
      <c r="B43" s="128"/>
      <c r="C43" s="128">
        <f aca="true" t="shared" si="3" ref="C43:C52">A43*$E$38</f>
        <v>0.6000000000000001</v>
      </c>
      <c r="D43" s="128"/>
      <c r="E43" s="121">
        <f aca="true" t="shared" si="4" ref="E43:E52">$E$39</f>
        <v>10</v>
      </c>
      <c r="F43" s="122"/>
      <c r="G43" s="121">
        <f aca="true" t="shared" si="5" ref="G43:G52">(+$E$39*$C43-1/2*$E$39*$E$38)</f>
        <v>-24</v>
      </c>
      <c r="H43" s="122"/>
      <c r="I43" s="134">
        <f aca="true" t="shared" si="6" ref="I43:I52">-($E$39*$C43^2/2-1/2*$E$39*$E$38*$C43+1/12*$E$39*$E$38^2)</f>
        <v>-13.799999999999994</v>
      </c>
      <c r="J43" s="134"/>
      <c r="K43" s="134"/>
      <c r="L43" s="134"/>
      <c r="M43" s="136">
        <f aca="true" t="shared" si="7" ref="M43:M52">-$E$39/(6*$E$37)*$C43^3+1/4*$E$39*$E$38/($E$37)*$C43^2-1/12*$E$39*$E$38^2/($E$37)*$C43</f>
        <v>-0.0006479999999999999</v>
      </c>
      <c r="N43" s="134"/>
      <c r="O43" s="134"/>
      <c r="P43" s="134"/>
      <c r="Q43" s="136">
        <f aca="true" t="shared" si="8" ref="Q43:Q52">$E$39/(24*$E$37)*$C43^4-1/12*$E$39*$E$38/($E$37)*$C43^3+1/24*$E$39*$E$38^2/($E$37)*$C43^2</f>
        <v>0.00021870000000000006</v>
      </c>
      <c r="R43" s="134"/>
      <c r="S43" s="134"/>
      <c r="T43" s="138"/>
      <c r="V43">
        <f t="shared" si="0"/>
        <v>0.6000000000000001</v>
      </c>
      <c r="W43">
        <f t="shared" si="1"/>
        <v>-24</v>
      </c>
      <c r="X43">
        <f t="shared" si="2"/>
        <v>-13.799999999999994</v>
      </c>
      <c r="Z43">
        <f aca="true" t="shared" si="9" ref="Z43:Z52">C43</f>
        <v>0.6000000000000001</v>
      </c>
      <c r="AA43" s="35">
        <f aca="true" t="shared" si="10" ref="AA43:AA52">M43</f>
        <v>-0.0006479999999999999</v>
      </c>
      <c r="AB43" s="1">
        <f aca="true" t="shared" si="11" ref="AB43:AB52">Q43</f>
        <v>0.00021870000000000006</v>
      </c>
    </row>
    <row r="44" spans="1:28" ht="14.25" customHeight="1">
      <c r="A44" s="127">
        <v>0.2</v>
      </c>
      <c r="B44" s="128"/>
      <c r="C44" s="128">
        <f t="shared" si="3"/>
        <v>1.2000000000000002</v>
      </c>
      <c r="D44" s="128"/>
      <c r="E44" s="121">
        <f t="shared" si="4"/>
        <v>10</v>
      </c>
      <c r="F44" s="122"/>
      <c r="G44" s="121">
        <f t="shared" si="5"/>
        <v>-18</v>
      </c>
      <c r="H44" s="122"/>
      <c r="I44" s="134">
        <f t="shared" si="6"/>
        <v>-1.1999999999999922</v>
      </c>
      <c r="J44" s="134"/>
      <c r="K44" s="134"/>
      <c r="L44" s="134"/>
      <c r="M44" s="136">
        <f t="shared" si="7"/>
        <v>-0.0008639999999999998</v>
      </c>
      <c r="N44" s="134"/>
      <c r="O44" s="134"/>
      <c r="P44" s="134"/>
      <c r="Q44" s="136">
        <f t="shared" si="8"/>
        <v>0.0006912000000000001</v>
      </c>
      <c r="R44" s="134"/>
      <c r="S44" s="134"/>
      <c r="T44" s="138"/>
      <c r="V44">
        <f t="shared" si="0"/>
        <v>1.2000000000000002</v>
      </c>
      <c r="W44">
        <f t="shared" si="1"/>
        <v>-18</v>
      </c>
      <c r="X44">
        <f t="shared" si="2"/>
        <v>-1.1999999999999922</v>
      </c>
      <c r="Z44">
        <f t="shared" si="9"/>
        <v>1.2000000000000002</v>
      </c>
      <c r="AA44" s="35">
        <f t="shared" si="10"/>
        <v>-0.0008639999999999998</v>
      </c>
      <c r="AB44" s="1">
        <f t="shared" si="11"/>
        <v>0.0006912000000000001</v>
      </c>
    </row>
    <row r="45" spans="1:28" ht="14.25" customHeight="1">
      <c r="A45" s="127">
        <v>0.3</v>
      </c>
      <c r="B45" s="128"/>
      <c r="C45" s="128">
        <f t="shared" si="3"/>
        <v>1.7999999999999998</v>
      </c>
      <c r="D45" s="128"/>
      <c r="E45" s="121">
        <f t="shared" si="4"/>
        <v>10</v>
      </c>
      <c r="F45" s="122"/>
      <c r="G45" s="121">
        <f t="shared" si="5"/>
        <v>-12</v>
      </c>
      <c r="H45" s="122"/>
      <c r="I45" s="134">
        <f t="shared" si="6"/>
        <v>7.800000000000001</v>
      </c>
      <c r="J45" s="134"/>
      <c r="K45" s="134"/>
      <c r="L45" s="134"/>
      <c r="M45" s="136">
        <f t="shared" si="7"/>
        <v>-0.0007559999999999997</v>
      </c>
      <c r="N45" s="134"/>
      <c r="O45" s="134"/>
      <c r="P45" s="134"/>
      <c r="Q45" s="136">
        <f t="shared" si="8"/>
        <v>0.0011906999999999994</v>
      </c>
      <c r="R45" s="134"/>
      <c r="S45" s="134"/>
      <c r="T45" s="138"/>
      <c r="V45">
        <f t="shared" si="0"/>
        <v>1.7999999999999998</v>
      </c>
      <c r="W45">
        <f t="shared" si="1"/>
        <v>-12</v>
      </c>
      <c r="X45">
        <f t="shared" si="2"/>
        <v>7.800000000000001</v>
      </c>
      <c r="Z45">
        <f t="shared" si="9"/>
        <v>1.7999999999999998</v>
      </c>
      <c r="AA45" s="35">
        <f t="shared" si="10"/>
        <v>-0.0007559999999999997</v>
      </c>
      <c r="AB45" s="1">
        <f t="shared" si="11"/>
        <v>0.0011906999999999994</v>
      </c>
    </row>
    <row r="46" spans="1:28" ht="14.25" customHeight="1">
      <c r="A46" s="127">
        <v>0.4</v>
      </c>
      <c r="B46" s="128"/>
      <c r="C46" s="128">
        <f t="shared" si="3"/>
        <v>2.4000000000000004</v>
      </c>
      <c r="D46" s="128"/>
      <c r="E46" s="121">
        <f t="shared" si="4"/>
        <v>10</v>
      </c>
      <c r="F46" s="122"/>
      <c r="G46" s="121">
        <f t="shared" si="5"/>
        <v>-5.9999999999999964</v>
      </c>
      <c r="H46" s="122"/>
      <c r="I46" s="134">
        <f t="shared" si="6"/>
        <v>13.200000000000006</v>
      </c>
      <c r="J46" s="134"/>
      <c r="K46" s="134"/>
      <c r="L46" s="134"/>
      <c r="M46" s="136">
        <f t="shared" si="7"/>
        <v>-0.0004319999999999992</v>
      </c>
      <c r="N46" s="134"/>
      <c r="O46" s="134"/>
      <c r="P46" s="134"/>
      <c r="Q46" s="136">
        <f t="shared" si="8"/>
        <v>0.0015552</v>
      </c>
      <c r="R46" s="134"/>
      <c r="S46" s="134"/>
      <c r="T46" s="138"/>
      <c r="V46">
        <f t="shared" si="0"/>
        <v>2.4000000000000004</v>
      </c>
      <c r="W46">
        <f t="shared" si="1"/>
        <v>-5.9999999999999964</v>
      </c>
      <c r="X46">
        <f t="shared" si="2"/>
        <v>13.200000000000006</v>
      </c>
      <c r="Z46">
        <f t="shared" si="9"/>
        <v>2.4000000000000004</v>
      </c>
      <c r="AA46" s="35">
        <f t="shared" si="10"/>
        <v>-0.0004319999999999992</v>
      </c>
      <c r="AB46" s="1">
        <f t="shared" si="11"/>
        <v>0.0015552</v>
      </c>
    </row>
    <row r="47" spans="1:28" ht="14.25" customHeight="1">
      <c r="A47" s="127">
        <v>0.5</v>
      </c>
      <c r="B47" s="128"/>
      <c r="C47" s="128">
        <f t="shared" si="3"/>
        <v>3</v>
      </c>
      <c r="D47" s="128"/>
      <c r="E47" s="121">
        <f t="shared" si="4"/>
        <v>10</v>
      </c>
      <c r="F47" s="122"/>
      <c r="G47" s="121">
        <f t="shared" si="5"/>
        <v>0</v>
      </c>
      <c r="H47" s="122"/>
      <c r="I47" s="134">
        <f t="shared" si="6"/>
        <v>15.000000000000004</v>
      </c>
      <c r="J47" s="134"/>
      <c r="K47" s="134"/>
      <c r="L47" s="134"/>
      <c r="M47" s="136">
        <f t="shared" si="7"/>
        <v>0</v>
      </c>
      <c r="N47" s="134"/>
      <c r="O47" s="134"/>
      <c r="P47" s="134"/>
      <c r="Q47" s="136">
        <f t="shared" si="8"/>
        <v>0.001687499999999999</v>
      </c>
      <c r="R47" s="134"/>
      <c r="S47" s="134"/>
      <c r="T47" s="138"/>
      <c r="V47">
        <f t="shared" si="0"/>
        <v>3</v>
      </c>
      <c r="W47">
        <f t="shared" si="1"/>
        <v>0</v>
      </c>
      <c r="X47">
        <f t="shared" si="2"/>
        <v>15.000000000000004</v>
      </c>
      <c r="Z47">
        <f t="shared" si="9"/>
        <v>3</v>
      </c>
      <c r="AA47" s="35">
        <f t="shared" si="10"/>
        <v>0</v>
      </c>
      <c r="AB47" s="1">
        <f t="shared" si="11"/>
        <v>0.001687499999999999</v>
      </c>
    </row>
    <row r="48" spans="1:28" ht="14.25" customHeight="1">
      <c r="A48" s="127">
        <v>0.6</v>
      </c>
      <c r="B48" s="128"/>
      <c r="C48" s="128">
        <f t="shared" si="3"/>
        <v>3.5999999999999996</v>
      </c>
      <c r="D48" s="128"/>
      <c r="E48" s="121">
        <f t="shared" si="4"/>
        <v>10</v>
      </c>
      <c r="F48" s="122"/>
      <c r="G48" s="121">
        <f t="shared" si="5"/>
        <v>6</v>
      </c>
      <c r="H48" s="122"/>
      <c r="I48" s="134">
        <f t="shared" si="6"/>
        <v>13.200000000000006</v>
      </c>
      <c r="J48" s="134"/>
      <c r="K48" s="134"/>
      <c r="L48" s="134"/>
      <c r="M48" s="136">
        <f t="shared" si="7"/>
        <v>0.0004320000000000001</v>
      </c>
      <c r="N48" s="134"/>
      <c r="O48" s="134"/>
      <c r="P48" s="134"/>
      <c r="Q48" s="136">
        <f t="shared" si="8"/>
        <v>0.0015551999999999996</v>
      </c>
      <c r="R48" s="134"/>
      <c r="S48" s="134"/>
      <c r="T48" s="138"/>
      <c r="V48">
        <f t="shared" si="0"/>
        <v>3.5999999999999996</v>
      </c>
      <c r="W48">
        <f t="shared" si="1"/>
        <v>6</v>
      </c>
      <c r="X48">
        <f t="shared" si="2"/>
        <v>13.200000000000006</v>
      </c>
      <c r="Z48">
        <f t="shared" si="9"/>
        <v>3.5999999999999996</v>
      </c>
      <c r="AA48" s="35">
        <f t="shared" si="10"/>
        <v>0.0004320000000000001</v>
      </c>
      <c r="AB48" s="1">
        <f t="shared" si="11"/>
        <v>0.0015551999999999996</v>
      </c>
    </row>
    <row r="49" spans="1:28" ht="14.25" customHeight="1">
      <c r="A49" s="127">
        <v>0.7</v>
      </c>
      <c r="B49" s="128"/>
      <c r="C49" s="128">
        <f t="shared" si="3"/>
        <v>4.199999999999999</v>
      </c>
      <c r="D49" s="128"/>
      <c r="E49" s="121">
        <f t="shared" si="4"/>
        <v>10</v>
      </c>
      <c r="F49" s="122"/>
      <c r="G49" s="121">
        <f t="shared" si="5"/>
        <v>11.999999999999993</v>
      </c>
      <c r="H49" s="122"/>
      <c r="I49" s="134">
        <f t="shared" si="6"/>
        <v>7.800000000000015</v>
      </c>
      <c r="J49" s="134"/>
      <c r="K49" s="134"/>
      <c r="L49" s="134"/>
      <c r="M49" s="136">
        <f t="shared" si="7"/>
        <v>0.0007559999999999997</v>
      </c>
      <c r="N49" s="134"/>
      <c r="O49" s="134"/>
      <c r="P49" s="134"/>
      <c r="Q49" s="136">
        <f t="shared" si="8"/>
        <v>0.0011906999999999942</v>
      </c>
      <c r="R49" s="134"/>
      <c r="S49" s="134"/>
      <c r="T49" s="138"/>
      <c r="V49">
        <f t="shared" si="0"/>
        <v>4.199999999999999</v>
      </c>
      <c r="W49">
        <f t="shared" si="1"/>
        <v>11.999999999999993</v>
      </c>
      <c r="X49">
        <f t="shared" si="2"/>
        <v>7.800000000000015</v>
      </c>
      <c r="Z49">
        <f t="shared" si="9"/>
        <v>4.199999999999999</v>
      </c>
      <c r="AA49" s="35">
        <f t="shared" si="10"/>
        <v>0.0007559999999999997</v>
      </c>
      <c r="AB49" s="1">
        <f t="shared" si="11"/>
        <v>0.0011906999999999942</v>
      </c>
    </row>
    <row r="50" spans="1:28" ht="14.25" customHeight="1">
      <c r="A50" s="127">
        <v>0.8</v>
      </c>
      <c r="B50" s="128"/>
      <c r="C50" s="128">
        <f t="shared" si="3"/>
        <v>4.800000000000001</v>
      </c>
      <c r="D50" s="128"/>
      <c r="E50" s="121">
        <f t="shared" si="4"/>
        <v>10</v>
      </c>
      <c r="F50" s="122"/>
      <c r="G50" s="121">
        <f t="shared" si="5"/>
        <v>18.000000000000007</v>
      </c>
      <c r="H50" s="122"/>
      <c r="I50" s="134">
        <f t="shared" si="6"/>
        <v>-1.1999999999999993</v>
      </c>
      <c r="J50" s="134"/>
      <c r="K50" s="134"/>
      <c r="L50" s="134"/>
      <c r="M50" s="136">
        <f t="shared" si="7"/>
        <v>0.0008640000000000002</v>
      </c>
      <c r="N50" s="134"/>
      <c r="O50" s="134"/>
      <c r="P50" s="134"/>
      <c r="Q50" s="136">
        <f t="shared" si="8"/>
        <v>0.0006912000000000029</v>
      </c>
      <c r="R50" s="134"/>
      <c r="S50" s="134"/>
      <c r="T50" s="138"/>
      <c r="V50">
        <f t="shared" si="0"/>
        <v>4.800000000000001</v>
      </c>
      <c r="W50">
        <f t="shared" si="1"/>
        <v>18.000000000000007</v>
      </c>
      <c r="X50">
        <f t="shared" si="2"/>
        <v>-1.1999999999999993</v>
      </c>
      <c r="Z50">
        <f t="shared" si="9"/>
        <v>4.800000000000001</v>
      </c>
      <c r="AA50" s="35">
        <f t="shared" si="10"/>
        <v>0.0008640000000000002</v>
      </c>
      <c r="AB50" s="1">
        <f t="shared" si="11"/>
        <v>0.0006912000000000029</v>
      </c>
    </row>
    <row r="51" spans="1:28" ht="14.25" customHeight="1">
      <c r="A51" s="127">
        <v>0.9</v>
      </c>
      <c r="B51" s="128"/>
      <c r="C51" s="128">
        <f t="shared" si="3"/>
        <v>5.4</v>
      </c>
      <c r="D51" s="128"/>
      <c r="E51" s="121">
        <f t="shared" si="4"/>
        <v>10</v>
      </c>
      <c r="F51" s="122"/>
      <c r="G51" s="121">
        <f t="shared" si="5"/>
        <v>24</v>
      </c>
      <c r="H51" s="122"/>
      <c r="I51" s="134">
        <f t="shared" si="6"/>
        <v>-13.800000000000008</v>
      </c>
      <c r="J51" s="134"/>
      <c r="K51" s="134"/>
      <c r="L51" s="134"/>
      <c r="M51" s="136">
        <f t="shared" si="7"/>
        <v>0.0006480000000000027</v>
      </c>
      <c r="N51" s="134"/>
      <c r="O51" s="134"/>
      <c r="P51" s="134"/>
      <c r="Q51" s="136">
        <f t="shared" si="8"/>
        <v>0.00021869999999999876</v>
      </c>
      <c r="R51" s="134"/>
      <c r="S51" s="134"/>
      <c r="T51" s="138"/>
      <c r="V51">
        <f t="shared" si="0"/>
        <v>5.4</v>
      </c>
      <c r="W51">
        <f t="shared" si="1"/>
        <v>24</v>
      </c>
      <c r="X51">
        <f t="shared" si="2"/>
        <v>-13.800000000000008</v>
      </c>
      <c r="Z51">
        <f t="shared" si="9"/>
        <v>5.4</v>
      </c>
      <c r="AA51" s="35">
        <f t="shared" si="10"/>
        <v>0.0006480000000000027</v>
      </c>
      <c r="AB51" s="1">
        <f t="shared" si="11"/>
        <v>0.00021869999999999876</v>
      </c>
    </row>
    <row r="52" spans="1:28" ht="14.25" customHeight="1" thickBot="1">
      <c r="A52" s="129">
        <v>1</v>
      </c>
      <c r="B52" s="130"/>
      <c r="C52" s="130">
        <f t="shared" si="3"/>
        <v>6</v>
      </c>
      <c r="D52" s="130"/>
      <c r="E52" s="123">
        <f t="shared" si="4"/>
        <v>10</v>
      </c>
      <c r="F52" s="124"/>
      <c r="G52" s="123">
        <f t="shared" si="5"/>
        <v>30</v>
      </c>
      <c r="H52" s="124"/>
      <c r="I52" s="135">
        <f t="shared" si="6"/>
        <v>-29.999999999999996</v>
      </c>
      <c r="J52" s="135"/>
      <c r="K52" s="135"/>
      <c r="L52" s="135"/>
      <c r="M52" s="137">
        <f t="shared" si="7"/>
        <v>0</v>
      </c>
      <c r="N52" s="135"/>
      <c r="O52" s="135"/>
      <c r="P52" s="135"/>
      <c r="Q52" s="137">
        <f t="shared" si="8"/>
        <v>0</v>
      </c>
      <c r="R52" s="135"/>
      <c r="S52" s="135"/>
      <c r="T52" s="142"/>
      <c r="V52">
        <f t="shared" si="0"/>
        <v>6</v>
      </c>
      <c r="W52">
        <f t="shared" si="1"/>
        <v>30</v>
      </c>
      <c r="X52">
        <f t="shared" si="2"/>
        <v>-29.999999999999996</v>
      </c>
      <c r="Z52">
        <f t="shared" si="9"/>
        <v>6</v>
      </c>
      <c r="AA52" s="35">
        <f t="shared" si="10"/>
        <v>0</v>
      </c>
      <c r="AB52" s="1">
        <f t="shared" si="11"/>
        <v>0</v>
      </c>
    </row>
  </sheetData>
  <sheetProtection password="F24A" sheet="1" objects="1" scenarios="1"/>
  <mergeCells count="101">
    <mergeCell ref="AQ27:AY32"/>
    <mergeCell ref="AB23:AE23"/>
    <mergeCell ref="AR23:AU23"/>
    <mergeCell ref="O5:P6"/>
    <mergeCell ref="Q5:T6"/>
    <mergeCell ref="V5:AY6"/>
    <mergeCell ref="AK25:AN25"/>
    <mergeCell ref="X24:AA24"/>
    <mergeCell ref="C37:D37"/>
    <mergeCell ref="E37:H37"/>
    <mergeCell ref="C38:D38"/>
    <mergeCell ref="E38:H38"/>
    <mergeCell ref="C39:D39"/>
    <mergeCell ref="E39:H39"/>
    <mergeCell ref="C41:D41"/>
    <mergeCell ref="E41:F41"/>
    <mergeCell ref="G41:H41"/>
    <mergeCell ref="G42:H42"/>
    <mergeCell ref="I42:L42"/>
    <mergeCell ref="M42:P42"/>
    <mergeCell ref="Q42:T42"/>
    <mergeCell ref="K5:N6"/>
    <mergeCell ref="I41:L41"/>
    <mergeCell ref="M41:P41"/>
    <mergeCell ref="Q41:T41"/>
    <mergeCell ref="H23:J23"/>
    <mergeCell ref="K24:M24"/>
    <mergeCell ref="A44:B44"/>
    <mergeCell ref="C44:D44"/>
    <mergeCell ref="E44:F44"/>
    <mergeCell ref="G5:J6"/>
    <mergeCell ref="A43:B43"/>
    <mergeCell ref="C43:D43"/>
    <mergeCell ref="E43:F43"/>
    <mergeCell ref="A42:B42"/>
    <mergeCell ref="C42:D42"/>
    <mergeCell ref="E42:F42"/>
    <mergeCell ref="A45:B45"/>
    <mergeCell ref="C45:D45"/>
    <mergeCell ref="E45:F45"/>
    <mergeCell ref="G45:H45"/>
    <mergeCell ref="I45:L45"/>
    <mergeCell ref="M45:P45"/>
    <mergeCell ref="Q45:T45"/>
    <mergeCell ref="A46:B46"/>
    <mergeCell ref="C46:D46"/>
    <mergeCell ref="E46:F46"/>
    <mergeCell ref="G46:H46"/>
    <mergeCell ref="I46:L46"/>
    <mergeCell ref="M46:P46"/>
    <mergeCell ref="Q46:T46"/>
    <mergeCell ref="A47:B47"/>
    <mergeCell ref="C47:D47"/>
    <mergeCell ref="E47:F47"/>
    <mergeCell ref="G47:H47"/>
    <mergeCell ref="I47:L47"/>
    <mergeCell ref="M47:P47"/>
    <mergeCell ref="Q47:T47"/>
    <mergeCell ref="A48:B48"/>
    <mergeCell ref="C48:D48"/>
    <mergeCell ref="E48:F48"/>
    <mergeCell ref="G48:H48"/>
    <mergeCell ref="I48:L48"/>
    <mergeCell ref="M48:P48"/>
    <mergeCell ref="Q48:T48"/>
    <mergeCell ref="A49:B49"/>
    <mergeCell ref="C49:D49"/>
    <mergeCell ref="E49:F49"/>
    <mergeCell ref="G49:H49"/>
    <mergeCell ref="I49:L49"/>
    <mergeCell ref="M49:P49"/>
    <mergeCell ref="Q49:T49"/>
    <mergeCell ref="A50:B50"/>
    <mergeCell ref="C50:D50"/>
    <mergeCell ref="E50:F50"/>
    <mergeCell ref="G50:H50"/>
    <mergeCell ref="I50:L50"/>
    <mergeCell ref="M50:P50"/>
    <mergeCell ref="Q50:T50"/>
    <mergeCell ref="A51:B51"/>
    <mergeCell ref="C51:D51"/>
    <mergeCell ref="E51:F51"/>
    <mergeCell ref="G51:H51"/>
    <mergeCell ref="I51:L51"/>
    <mergeCell ref="M51:P51"/>
    <mergeCell ref="Q51:T51"/>
    <mergeCell ref="A52:B52"/>
    <mergeCell ref="C52:D52"/>
    <mergeCell ref="E52:F52"/>
    <mergeCell ref="G52:H52"/>
    <mergeCell ref="I52:L52"/>
    <mergeCell ref="M52:P52"/>
    <mergeCell ref="Q52:T52"/>
    <mergeCell ref="G43:H43"/>
    <mergeCell ref="G44:H44"/>
    <mergeCell ref="I43:L43"/>
    <mergeCell ref="I44:L44"/>
    <mergeCell ref="M43:P43"/>
    <mergeCell ref="Q43:T43"/>
    <mergeCell ref="M44:P44"/>
    <mergeCell ref="Q44:T4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headerFooter alignWithMargins="0">
    <oddHeader>&amp;LTARTÓK STATIKÁJA II. &amp;RGERENDAFELADATOK DIFFERENCIÁLEGYENLETTEL</oddHeader>
    <oddFooter>&amp;LSZE - SZT. Agárdy Gyula  &amp;F &amp;A&amp;R&amp;P/&amp;N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4"/>
  <sheetViews>
    <sheetView workbookViewId="0" topLeftCell="A20">
      <selection activeCell="A20" sqref="A20"/>
    </sheetView>
  </sheetViews>
  <sheetFormatPr defaultColWidth="9.00390625" defaultRowHeight="12.75"/>
  <sheetData>
    <row r="1" ht="12.75">
      <c r="P1" t="s">
        <v>231</v>
      </c>
    </row>
    <row r="2" spans="15:22" ht="12.75">
      <c r="O2" t="s">
        <v>229</v>
      </c>
      <c r="P2" t="s">
        <v>10</v>
      </c>
      <c r="Q2" t="s">
        <v>12</v>
      </c>
      <c r="R2" t="s">
        <v>13</v>
      </c>
      <c r="S2" t="str">
        <f>O2</f>
        <v>x</v>
      </c>
      <c r="T2" s="34" t="s">
        <v>230</v>
      </c>
      <c r="U2" s="34" t="s">
        <v>4</v>
      </c>
      <c r="V2" s="34" t="s">
        <v>234</v>
      </c>
    </row>
    <row r="3" spans="15:22" ht="12.75">
      <c r="O3">
        <v>-5</v>
      </c>
      <c r="P3" s="111">
        <f aca="true" t="shared" si="0" ref="P3:P53">$B$25/(2*$E$25*$H$25*$B$26)*T3</f>
        <v>-0.0028605857118459807</v>
      </c>
      <c r="Q3" s="111">
        <f aca="true" t="shared" si="1" ref="Q3:Q53">$B$25*$B$26/4*U3</f>
        <v>0.01664597407797527</v>
      </c>
      <c r="R3" s="111">
        <f aca="true" t="shared" si="2" ref="R3:R53">$B$25/2*V3</f>
        <v>0.0009556503856479853</v>
      </c>
      <c r="S3">
        <f aca="true" t="shared" si="3" ref="S3:S53">O3</f>
        <v>-5</v>
      </c>
      <c r="T3">
        <f>(COS(-$O3)+SIN(-$O3))*EXP($O3)</f>
        <v>-0.004549880167520731</v>
      </c>
      <c r="U3">
        <f>(COS(-$O3)-SIN(-$O3))*EXP($O3)</f>
        <v>0.008372481710112673</v>
      </c>
      <c r="V3">
        <f>(COS(-$O3))*EXP($O3)</f>
        <v>0.0019113007712959706</v>
      </c>
    </row>
    <row r="4" spans="15:22" ht="12.75">
      <c r="O4">
        <v>-4.9</v>
      </c>
      <c r="P4" s="111">
        <f t="shared" si="0"/>
        <v>-0.0037264260622810745</v>
      </c>
      <c r="Q4" s="111">
        <f t="shared" si="1"/>
        <v>0.017306671351995175</v>
      </c>
      <c r="R4" s="111">
        <f t="shared" si="2"/>
        <v>0.0006944399263300694</v>
      </c>
      <c r="S4">
        <f t="shared" si="3"/>
        <v>-4.9</v>
      </c>
      <c r="T4">
        <f aca="true" t="shared" si="4" ref="T4:T53">(COS(-$O4)+SIN(-$O4))*EXP($O4)</f>
        <v>-0.005927035140493602</v>
      </c>
      <c r="U4">
        <f aca="true" t="shared" si="5" ref="U4:U53">(COS(-$O4)-SIN(-$O4))*EXP($O4)</f>
        <v>0.008704794845813879</v>
      </c>
      <c r="V4">
        <f aca="true" t="shared" si="6" ref="V4:V53">(COS(-$O4))*EXP($O4)</f>
        <v>0.0013888798526601389</v>
      </c>
    </row>
    <row r="5" spans="2:22" ht="26.25" customHeight="1">
      <c r="B5" s="99" t="s">
        <v>235</v>
      </c>
      <c r="C5" s="100"/>
      <c r="D5" s="101"/>
      <c r="E5" s="102"/>
      <c r="F5" s="102"/>
      <c r="O5">
        <v>-4.8</v>
      </c>
      <c r="P5" s="111">
        <f t="shared" si="0"/>
        <v>-0.004701599077301376</v>
      </c>
      <c r="Q5" s="111">
        <f t="shared" si="1"/>
        <v>0.01773111212119347</v>
      </c>
      <c r="R5" s="111">
        <f t="shared" si="2"/>
        <v>0.00036004725037651824</v>
      </c>
      <c r="S5">
        <f t="shared" si="3"/>
        <v>-4.8</v>
      </c>
      <c r="T5">
        <f t="shared" si="4"/>
        <v>-0.007478088249151916</v>
      </c>
      <c r="U5">
        <f t="shared" si="5"/>
        <v>0.00891827725065799</v>
      </c>
      <c r="V5">
        <f t="shared" si="6"/>
        <v>0.0007200945007530365</v>
      </c>
    </row>
    <row r="6" spans="15:22" ht="12.75">
      <c r="O6">
        <v>-4.7</v>
      </c>
      <c r="P6" s="111">
        <f t="shared" si="0"/>
        <v>-0.0057887566472897755</v>
      </c>
      <c r="Q6" s="111">
        <f t="shared" si="1"/>
        <v>0.01785760694927209</v>
      </c>
      <c r="R6" s="111">
        <f t="shared" si="2"/>
        <v>-5.633916355732205E-05</v>
      </c>
      <c r="S6">
        <f t="shared" si="3"/>
        <v>-4.7</v>
      </c>
      <c r="T6">
        <f t="shared" si="4"/>
        <v>-0.009207257435090497</v>
      </c>
      <c r="U6">
        <f t="shared" si="5"/>
        <v>0.00898190078086121</v>
      </c>
      <c r="V6">
        <f t="shared" si="6"/>
        <v>-0.0001126783271146441</v>
      </c>
    </row>
    <row r="7" spans="1:22" ht="12.75">
      <c r="A7" t="s">
        <v>200</v>
      </c>
      <c r="D7" t="s">
        <v>202</v>
      </c>
      <c r="H7" t="s">
        <v>201</v>
      </c>
      <c r="O7">
        <v>-4.6</v>
      </c>
      <c r="P7" s="111">
        <f t="shared" si="0"/>
        <v>-0.006988662556318262</v>
      </c>
      <c r="Q7" s="111">
        <f t="shared" si="1"/>
        <v>0.017617393814202267</v>
      </c>
      <c r="R7" s="111">
        <f t="shared" si="2"/>
        <v>-0.0005636693895483827</v>
      </c>
      <c r="S7">
        <f t="shared" si="3"/>
        <v>-4.6</v>
      </c>
      <c r="T7">
        <f t="shared" si="4"/>
        <v>-0.011115757528540446</v>
      </c>
      <c r="U7">
        <f t="shared" si="5"/>
        <v>0.008861079970346915</v>
      </c>
      <c r="V7">
        <f t="shared" si="6"/>
        <v>-0.0011273387790967655</v>
      </c>
    </row>
    <row r="8" spans="15:22" ht="12.75">
      <c r="O8">
        <v>-4.5</v>
      </c>
      <c r="P8" s="111">
        <f t="shared" si="0"/>
        <v>-0.008299757567959322</v>
      </c>
      <c r="Q8" s="111">
        <f t="shared" si="1"/>
        <v>0.016934592094398886</v>
      </c>
      <c r="R8" s="111">
        <f t="shared" si="2"/>
        <v>-0.0011708649030762756</v>
      </c>
      <c r="S8">
        <f t="shared" si="3"/>
        <v>-4.5</v>
      </c>
      <c r="T8">
        <f t="shared" si="4"/>
        <v>-0.013201108499321707</v>
      </c>
      <c r="U8">
        <f t="shared" si="5"/>
        <v>0.008517648887016607</v>
      </c>
      <c r="V8">
        <f t="shared" si="6"/>
        <v>-0.0023417298061525513</v>
      </c>
    </row>
    <row r="9" spans="1:22" ht="12.75">
      <c r="A9" t="s">
        <v>203</v>
      </c>
      <c r="O9">
        <v>-4.4</v>
      </c>
      <c r="P9" s="111">
        <f t="shared" si="0"/>
        <v>-0.009717679566604846</v>
      </c>
      <c r="Q9" s="111">
        <f t="shared" si="1"/>
        <v>0.015726303712734802</v>
      </c>
      <c r="R9" s="111">
        <f t="shared" si="2"/>
        <v>-0.0018866150540552957</v>
      </c>
      <c r="S9">
        <f t="shared" si="3"/>
        <v>-4.4</v>
      </c>
      <c r="T9">
        <f t="shared" si="4"/>
        <v>-0.015456372221717024</v>
      </c>
      <c r="U9">
        <f t="shared" si="5"/>
        <v>0.007909912005495841</v>
      </c>
      <c r="V9">
        <f t="shared" si="6"/>
        <v>-0.0037732301081105915</v>
      </c>
    </row>
    <row r="10" spans="15:22" ht="12.75">
      <c r="O10">
        <v>-4.3</v>
      </c>
      <c r="P10" s="111">
        <f t="shared" si="0"/>
        <v>-0.011234739409977707</v>
      </c>
      <c r="Q10" s="111">
        <f t="shared" si="1"/>
        <v>0.013902891783917638</v>
      </c>
      <c r="R10" s="111">
        <f t="shared" si="2"/>
        <v>-0.0027191336092042117</v>
      </c>
      <c r="S10">
        <f t="shared" si="3"/>
        <v>-4.3</v>
      </c>
      <c r="T10">
        <f t="shared" si="4"/>
        <v>-0.01786931879616175</v>
      </c>
      <c r="U10">
        <f t="shared" si="5"/>
        <v>0.006992784359344904</v>
      </c>
      <c r="V10">
        <f t="shared" si="6"/>
        <v>-0.005438267218408423</v>
      </c>
    </row>
    <row r="11" spans="1:22" ht="14.25">
      <c r="A11" s="103" t="s">
        <v>208</v>
      </c>
      <c r="B11" s="104" t="s">
        <v>204</v>
      </c>
      <c r="C11" s="104"/>
      <c r="D11" s="104" t="s">
        <v>205</v>
      </c>
      <c r="E11" s="104"/>
      <c r="F11" s="104" t="s">
        <v>206</v>
      </c>
      <c r="G11" s="104"/>
      <c r="H11" s="104" t="s">
        <v>207</v>
      </c>
      <c r="I11" s="105"/>
      <c r="O11">
        <v>-4.2</v>
      </c>
      <c r="P11" s="111">
        <f t="shared" si="0"/>
        <v>-0.012839354272626538</v>
      </c>
      <c r="Q11" s="111">
        <f t="shared" si="1"/>
        <v>0.011368469905901929</v>
      </c>
      <c r="R11" s="111">
        <f t="shared" si="2"/>
        <v>-0.0036758719042424763</v>
      </c>
      <c r="S11">
        <f t="shared" si="3"/>
        <v>-4.2</v>
      </c>
      <c r="T11">
        <f t="shared" si="4"/>
        <v>-0.020421525258580105</v>
      </c>
      <c r="U11">
        <f t="shared" si="5"/>
        <v>0.0057180376416102</v>
      </c>
      <c r="V11">
        <f t="shared" si="6"/>
        <v>-0.007351743808484953</v>
      </c>
    </row>
    <row r="12" spans="15:22" ht="12.75">
      <c r="O12">
        <v>-4.1</v>
      </c>
      <c r="P12" s="111">
        <f t="shared" si="0"/>
        <v>-0.014515441593839534</v>
      </c>
      <c r="Q12" s="111">
        <f t="shared" si="1"/>
        <v>0.008021637917491043</v>
      </c>
      <c r="R12" s="111">
        <f t="shared" si="2"/>
        <v>-0.004763185339527618</v>
      </c>
      <c r="S12">
        <f t="shared" si="3"/>
        <v>-4.1</v>
      </c>
      <c r="T12">
        <f t="shared" si="4"/>
        <v>-0.02308741162941665</v>
      </c>
      <c r="U12">
        <f t="shared" si="5"/>
        <v>0.004034670271306177</v>
      </c>
      <c r="V12">
        <f t="shared" si="6"/>
        <v>-0.009526370679055237</v>
      </c>
    </row>
    <row r="13" spans="1:22" ht="12.75">
      <c r="A13" t="s">
        <v>210</v>
      </c>
      <c r="O13">
        <v>-4</v>
      </c>
      <c r="P13" s="111">
        <f t="shared" si="0"/>
        <v>-0.01624177830351315</v>
      </c>
      <c r="Q13" s="111">
        <f t="shared" si="1"/>
        <v>0.003756502427660896</v>
      </c>
      <c r="R13" s="111">
        <f t="shared" si="2"/>
        <v>-0.005985950260831295</v>
      </c>
      <c r="S13">
        <f t="shared" si="3"/>
        <v>-4</v>
      </c>
      <c r="T13">
        <f t="shared" si="4"/>
        <v>-0.025833221735815547</v>
      </c>
      <c r="U13">
        <f t="shared" si="5"/>
        <v>0.0018894206924903653</v>
      </c>
      <c r="V13">
        <f t="shared" si="6"/>
        <v>-0.01197190052166259</v>
      </c>
    </row>
    <row r="14" spans="1:22" ht="12.75">
      <c r="A14" t="s">
        <v>211</v>
      </c>
      <c r="O14">
        <v>-3.9</v>
      </c>
      <c r="P14" s="111">
        <f t="shared" si="0"/>
        <v>-0.017991331801722275</v>
      </c>
      <c r="Q14" s="111">
        <f t="shared" si="1"/>
        <v>-0.0015359773913434355</v>
      </c>
      <c r="R14" s="111">
        <f t="shared" si="2"/>
        <v>-0.007347128708633987</v>
      </c>
      <c r="S14">
        <f t="shared" si="3"/>
        <v>-3.9</v>
      </c>
      <c r="T14">
        <f t="shared" si="4"/>
        <v>-0.028615959106890975</v>
      </c>
      <c r="U14">
        <f t="shared" si="5"/>
        <v>-0.0007725557276449697</v>
      </c>
      <c r="V14">
        <f t="shared" si="6"/>
        <v>-0.014694257417267974</v>
      </c>
    </row>
    <row r="15" spans="15:22" ht="12.75">
      <c r="O15">
        <v>-3.8</v>
      </c>
      <c r="P15" s="111">
        <f t="shared" si="0"/>
        <v>-0.019730571225825545</v>
      </c>
      <c r="Q15" s="111">
        <f t="shared" si="1"/>
        <v>-0.007966276479477027</v>
      </c>
      <c r="R15" s="111">
        <f t="shared" si="2"/>
        <v>-0.008847279114415369</v>
      </c>
      <c r="S15">
        <f t="shared" si="3"/>
        <v>-3.8</v>
      </c>
      <c r="T15">
        <f t="shared" si="4"/>
        <v>-0.03138229151550496</v>
      </c>
      <c r="U15">
        <f t="shared" si="5"/>
        <v>-0.0040068249421565194</v>
      </c>
      <c r="V15">
        <f t="shared" si="6"/>
        <v>-0.017694558228830738</v>
      </c>
    </row>
    <row r="16" spans="1:22" ht="12.75">
      <c r="A16" t="s">
        <v>209</v>
      </c>
      <c r="O16">
        <v>-3.7</v>
      </c>
      <c r="P16" s="111">
        <f t="shared" si="0"/>
        <v>-0.021418769864067596</v>
      </c>
      <c r="Q16" s="111">
        <f t="shared" si="1"/>
        <v>-0.015644179530797164</v>
      </c>
      <c r="R16" s="111">
        <f t="shared" si="2"/>
        <v>-0.010484011791743974</v>
      </c>
      <c r="S16">
        <f t="shared" si="3"/>
        <v>-3.7</v>
      </c>
      <c r="T16">
        <f t="shared" si="4"/>
        <v>-0.03406744143818156</v>
      </c>
      <c r="U16">
        <f t="shared" si="5"/>
        <v>-0.007868605728794342</v>
      </c>
      <c r="V16">
        <f t="shared" si="6"/>
        <v>-0.020968023583487948</v>
      </c>
    </row>
    <row r="17" spans="15:22" ht="12.75">
      <c r="O17">
        <v>-3.6</v>
      </c>
      <c r="P17" s="111">
        <f t="shared" si="0"/>
        <v>-0.02300731217453645</v>
      </c>
      <c r="Q17" s="111">
        <f t="shared" si="1"/>
        <v>-0.024676201553421446</v>
      </c>
      <c r="R17" s="111">
        <f t="shared" si="2"/>
        <v>-0.01225138903509393</v>
      </c>
      <c r="S17">
        <f t="shared" si="3"/>
        <v>-3.6</v>
      </c>
      <c r="T17">
        <f t="shared" si="4"/>
        <v>-0.036594083840029275</v>
      </c>
      <c r="U17">
        <f t="shared" si="5"/>
        <v>-0.012411472300346444</v>
      </c>
      <c r="V17">
        <f t="shared" si="6"/>
        <v>-0.02450277807018786</v>
      </c>
    </row>
    <row r="18" spans="1:22" ht="22.5">
      <c r="A18" s="108" t="s">
        <v>213</v>
      </c>
      <c r="B18" s="108" t="s">
        <v>214</v>
      </c>
      <c r="C18" s="108"/>
      <c r="D18" s="108"/>
      <c r="E18" s="108" t="s">
        <v>212</v>
      </c>
      <c r="F18" s="108"/>
      <c r="G18" s="109" t="s">
        <v>215</v>
      </c>
      <c r="H18" s="108" t="s">
        <v>216</v>
      </c>
      <c r="I18" s="110" t="s">
        <v>217</v>
      </c>
      <c r="J18" s="108"/>
      <c r="O18">
        <v>-3.50000000000001</v>
      </c>
      <c r="P18" s="111">
        <f t="shared" si="0"/>
        <v>-0.024439021746368205</v>
      </c>
      <c r="Q18" s="111">
        <f t="shared" si="1"/>
        <v>-0.03516250960560081</v>
      </c>
      <c r="R18" s="111">
        <f t="shared" si="2"/>
        <v>-0.014139270822257</v>
      </c>
      <c r="S18">
        <f t="shared" si="3"/>
        <v>-3.50000000000001</v>
      </c>
      <c r="T18">
        <f t="shared" si="4"/>
        <v>-0.03887127726917608</v>
      </c>
      <c r="U18">
        <f t="shared" si="5"/>
        <v>-0.017685806019851914</v>
      </c>
      <c r="V18">
        <f t="shared" si="6"/>
        <v>-0.028278541644514</v>
      </c>
    </row>
    <row r="19" spans="1:22" ht="21.75">
      <c r="A19" s="108" t="s">
        <v>30</v>
      </c>
      <c r="B19" s="108" t="s">
        <v>218</v>
      </c>
      <c r="C19" s="108"/>
      <c r="D19" s="108"/>
      <c r="E19" s="108" t="s">
        <v>212</v>
      </c>
      <c r="F19" s="108"/>
      <c r="G19" s="109" t="s">
        <v>219</v>
      </c>
      <c r="H19" s="108" t="s">
        <v>216</v>
      </c>
      <c r="I19" s="110" t="s">
        <v>220</v>
      </c>
      <c r="J19" s="108"/>
      <c r="O19">
        <v>-3.40000000000001</v>
      </c>
      <c r="P19" s="111">
        <f t="shared" si="0"/>
        <v>-0.025647529694230283</v>
      </c>
      <c r="Q19" s="111">
        <f t="shared" si="1"/>
        <v>-0.04719330330710564</v>
      </c>
      <c r="R19" s="111">
        <f t="shared" si="2"/>
        <v>-0.01613260853905463</v>
      </c>
      <c r="S19">
        <f t="shared" si="3"/>
        <v>-3.40000000000001</v>
      </c>
      <c r="T19">
        <f t="shared" si="4"/>
        <v>-0.040793459262010175</v>
      </c>
      <c r="U19">
        <f t="shared" si="5"/>
        <v>-0.023736974894208347</v>
      </c>
      <c r="V19">
        <f t="shared" si="6"/>
        <v>-0.03226521707810926</v>
      </c>
    </row>
    <row r="20" spans="1:22" ht="21.75">
      <c r="A20" s="108" t="s">
        <v>31</v>
      </c>
      <c r="B20" s="108" t="s">
        <v>221</v>
      </c>
      <c r="C20" s="108"/>
      <c r="D20" s="108"/>
      <c r="E20" s="108" t="s">
        <v>212</v>
      </c>
      <c r="F20" s="108"/>
      <c r="G20" s="109" t="s">
        <v>222</v>
      </c>
      <c r="H20" s="108" t="s">
        <v>216</v>
      </c>
      <c r="I20" s="110" t="s">
        <v>223</v>
      </c>
      <c r="J20" s="108"/>
      <c r="O20">
        <v>-3.30000000000001</v>
      </c>
      <c r="P20" s="111">
        <f t="shared" si="0"/>
        <v>-0.026556706398764913</v>
      </c>
      <c r="Q20" s="111">
        <f t="shared" si="1"/>
        <v>-0.060844614300361664</v>
      </c>
      <c r="R20" s="111">
        <f t="shared" si="2"/>
        <v>-0.0182106908294431</v>
      </c>
      <c r="S20">
        <f t="shared" si="3"/>
        <v>-3.30000000000001</v>
      </c>
      <c r="T20">
        <f t="shared" si="4"/>
        <v>-0.04223954250279674</v>
      </c>
      <c r="U20">
        <f t="shared" si="5"/>
        <v>-0.03060322081497566</v>
      </c>
      <c r="V20">
        <f t="shared" si="6"/>
        <v>-0.0364213816588862</v>
      </c>
    </row>
    <row r="21" spans="15:22" ht="12.75">
      <c r="O21">
        <v>-3.20000000000001</v>
      </c>
      <c r="P21" s="111">
        <f t="shared" si="0"/>
        <v>-0.027080183178448836</v>
      </c>
      <c r="Q21" s="111">
        <f t="shared" si="1"/>
        <v>-0.07617348886152492</v>
      </c>
      <c r="R21" s="111">
        <f t="shared" si="2"/>
        <v>-0.020346347640741332</v>
      </c>
      <c r="S21">
        <f t="shared" si="3"/>
        <v>-3.20000000000001</v>
      </c>
      <c r="T21">
        <f t="shared" si="4"/>
        <v>-0.04307215402294046</v>
      </c>
      <c r="U21">
        <f t="shared" si="5"/>
        <v>-0.038313236540024866</v>
      </c>
      <c r="V21">
        <f t="shared" si="6"/>
        <v>-0.040692695281482665</v>
      </c>
    </row>
    <row r="22" spans="1:22" ht="18.75">
      <c r="A22" s="106" t="s">
        <v>3</v>
      </c>
      <c r="B22" s="106" t="s">
        <v>227</v>
      </c>
      <c r="C22" s="106"/>
      <c r="D22" s="106" t="s">
        <v>224</v>
      </c>
      <c r="E22" s="106"/>
      <c r="F22" s="106"/>
      <c r="G22" s="106"/>
      <c r="O22">
        <v>-3.10000000000001</v>
      </c>
      <c r="P22" s="111">
        <f t="shared" si="0"/>
        <v>-0.027120994376619967</v>
      </c>
      <c r="Q22" s="111">
        <f t="shared" si="1"/>
        <v>-0.09321252356996573</v>
      </c>
      <c r="R22" s="111">
        <f t="shared" si="2"/>
        <v>-0.02250512080158917</v>
      </c>
      <c r="S22">
        <f t="shared" si="3"/>
        <v>-3.10000000000001</v>
      </c>
      <c r="T22">
        <f t="shared" si="4"/>
        <v>-0.04313706592556329</v>
      </c>
      <c r="U22">
        <f t="shared" si="5"/>
        <v>-0.046883417280793385</v>
      </c>
      <c r="V22">
        <f t="shared" si="6"/>
        <v>-0.04501024160317834</v>
      </c>
    </row>
    <row r="23" spans="1:22" ht="18.75">
      <c r="A23" s="107" t="s">
        <v>228</v>
      </c>
      <c r="B23" s="106" t="s">
        <v>225</v>
      </c>
      <c r="C23" s="106"/>
      <c r="D23" s="106" t="s">
        <v>226</v>
      </c>
      <c r="E23" s="106"/>
      <c r="F23" s="106"/>
      <c r="G23" s="106"/>
      <c r="O23">
        <v>-3.00000000000001</v>
      </c>
      <c r="P23" s="111">
        <f t="shared" si="0"/>
        <v>-0.026571374435024806</v>
      </c>
      <c r="Q23" s="111">
        <f t="shared" si="1"/>
        <v>-0.11196373158193292</v>
      </c>
      <c r="R23" s="111">
        <f t="shared" si="2"/>
        <v>-0.02464441205595913</v>
      </c>
      <c r="S23">
        <f t="shared" si="3"/>
        <v>-3.00000000000001</v>
      </c>
      <c r="T23">
        <f t="shared" si="4"/>
        <v>-0.04226287262256871</v>
      </c>
      <c r="U23">
        <f t="shared" si="5"/>
        <v>-0.056314775601267804</v>
      </c>
      <c r="V23">
        <f t="shared" si="6"/>
        <v>-0.04928882411191826</v>
      </c>
    </row>
    <row r="24" spans="15:22" ht="12.75">
      <c r="O24">
        <v>-2.90000000000001</v>
      </c>
      <c r="P24" s="111">
        <f t="shared" si="0"/>
        <v>-0.025312748753698936</v>
      </c>
      <c r="Q24" s="111">
        <f t="shared" si="1"/>
        <v>-0.13239172687867395</v>
      </c>
      <c r="R24" s="111">
        <f t="shared" si="2"/>
        <v>-0.02671262239329545</v>
      </c>
      <c r="S24">
        <f t="shared" si="3"/>
        <v>-2.90000000000001</v>
      </c>
      <c r="T24">
        <f t="shared" si="4"/>
        <v>-0.04026097629690281</v>
      </c>
      <c r="U24">
        <f t="shared" si="5"/>
        <v>-0.06658951327627899</v>
      </c>
      <c r="V24">
        <f t="shared" si="6"/>
        <v>-0.0534252447865909</v>
      </c>
    </row>
    <row r="25" spans="1:22" ht="12.75">
      <c r="A25" t="s">
        <v>231</v>
      </c>
      <c r="B25" s="153">
        <v>1</v>
      </c>
      <c r="D25" t="s">
        <v>232</v>
      </c>
      <c r="E25" s="153">
        <v>1</v>
      </c>
      <c r="G25" t="s">
        <v>233</v>
      </c>
      <c r="H25" s="153">
        <v>0.1</v>
      </c>
      <c r="J25" t="s">
        <v>8</v>
      </c>
      <c r="K25" s="153">
        <v>100</v>
      </c>
      <c r="O25">
        <v>-2.80000000000001</v>
      </c>
      <c r="P25" s="111">
        <f t="shared" si="0"/>
        <v>-0.023215961444037227</v>
      </c>
      <c r="Q25" s="111">
        <f t="shared" si="1"/>
        <v>-0.15441622613813016</v>
      </c>
      <c r="R25" s="111">
        <f t="shared" si="2"/>
        <v>-0.028648299771470095</v>
      </c>
      <c r="S25">
        <f t="shared" si="3"/>
        <v>-2.80000000000001</v>
      </c>
      <c r="T25">
        <f t="shared" si="4"/>
        <v>-0.03692594915325447</v>
      </c>
      <c r="U25">
        <f t="shared" si="5"/>
        <v>-0.0776672499326259</v>
      </c>
      <c r="V25">
        <f t="shared" si="6"/>
        <v>-0.05729659954294019</v>
      </c>
    </row>
    <row r="26" spans="1:22" ht="12.75">
      <c r="A26" t="s">
        <v>3</v>
      </c>
      <c r="B26" s="153">
        <f>(4*K25/H25/E25)^0.25</f>
        <v>7.952707287670506</v>
      </c>
      <c r="O26">
        <v>-2.70000000000001</v>
      </c>
      <c r="P26" s="111">
        <f t="shared" si="0"/>
        <v>-0.02014178738973661</v>
      </c>
      <c r="Q26" s="111">
        <f t="shared" si="1"/>
        <v>-0.1779038828844988</v>
      </c>
      <c r="R26" s="111">
        <f t="shared" si="2"/>
        <v>-0.03037931592899007</v>
      </c>
      <c r="S26">
        <f t="shared" si="3"/>
        <v>-2.70000000000001</v>
      </c>
      <c r="T26">
        <f t="shared" si="4"/>
        <v>-0.03203634787221365</v>
      </c>
      <c r="U26">
        <f t="shared" si="5"/>
        <v>-0.08948091584374664</v>
      </c>
      <c r="V26">
        <f t="shared" si="6"/>
        <v>-0.06075863185798014</v>
      </c>
    </row>
    <row r="27" spans="15:22" ht="12.75">
      <c r="O27">
        <v>-2.60000000000001</v>
      </c>
      <c r="P27" s="111">
        <f t="shared" si="0"/>
        <v>-0.01594178024385808</v>
      </c>
      <c r="Q27" s="111">
        <f t="shared" si="1"/>
        <v>-0.2026594865733979</v>
      </c>
      <c r="R27" s="111">
        <f t="shared" si="2"/>
        <v>-0.03182209692216565</v>
      </c>
      <c r="S27">
        <f t="shared" si="3"/>
        <v>-2.60000000000001</v>
      </c>
      <c r="T27">
        <f t="shared" si="4"/>
        <v>-0.02535606238475437</v>
      </c>
      <c r="U27">
        <f t="shared" si="5"/>
        <v>-0.10193232530390822</v>
      </c>
      <c r="V27">
        <f t="shared" si="6"/>
        <v>-0.0636441938443313</v>
      </c>
    </row>
    <row r="28" spans="15:22" ht="12.75">
      <c r="O28">
        <v>-2.50000000000001</v>
      </c>
      <c r="P28" s="111">
        <f t="shared" si="0"/>
        <v>-0.010459511995552399</v>
      </c>
      <c r="Q28" s="111">
        <f t="shared" si="1"/>
        <v>-0.22841658053798156</v>
      </c>
      <c r="R28" s="111">
        <f t="shared" si="2"/>
        <v>-0.032880936289857596</v>
      </c>
      <c r="S28">
        <f t="shared" si="3"/>
        <v>-2.50000000000001</v>
      </c>
      <c r="T28">
        <f t="shared" si="4"/>
        <v>-0.01663628745450133</v>
      </c>
      <c r="U28">
        <f t="shared" si="5"/>
        <v>-0.11488745770492904</v>
      </c>
      <c r="V28">
        <f t="shared" si="6"/>
        <v>-0.06576187257971519</v>
      </c>
    </row>
    <row r="29" spans="15:22" ht="12.75">
      <c r="O29">
        <v>-2.40000000000001</v>
      </c>
      <c r="P29" s="111">
        <f t="shared" si="0"/>
        <v>-0.00353226340238322</v>
      </c>
      <c r="Q29" s="111">
        <f t="shared" si="1"/>
        <v>-0.25482757750573665</v>
      </c>
      <c r="R29" s="111">
        <f t="shared" si="2"/>
        <v>-0.03344742432118849</v>
      </c>
      <c r="S29">
        <f t="shared" si="3"/>
        <v>-2.40000000000001</v>
      </c>
      <c r="T29">
        <f t="shared" si="4"/>
        <v>-0.0056182113804209705</v>
      </c>
      <c r="U29">
        <f t="shared" si="5"/>
        <v>-0.128171485904333</v>
      </c>
      <c r="V29">
        <f t="shared" si="6"/>
        <v>-0.06689484864237698</v>
      </c>
    </row>
    <row r="30" spans="15:22" ht="12.75">
      <c r="O30">
        <v>-2.30000000000001</v>
      </c>
      <c r="P30" s="111">
        <f t="shared" si="0"/>
        <v>0.0050067722532082465</v>
      </c>
      <c r="Q30" s="111">
        <f t="shared" si="1"/>
        <v>-0.28145347992765224</v>
      </c>
      <c r="R30" s="111">
        <f t="shared" si="2"/>
        <v>-0.03340003174687271</v>
      </c>
      <c r="S30">
        <f t="shared" si="3"/>
        <v>-2.30000000000001</v>
      </c>
      <c r="T30">
        <f t="shared" si="4"/>
        <v>0.00796347883715914</v>
      </c>
      <c r="U30">
        <f t="shared" si="5"/>
        <v>-0.14156360582465</v>
      </c>
      <c r="V30">
        <f t="shared" si="6"/>
        <v>-0.06680006349374543</v>
      </c>
    </row>
    <row r="31" spans="15:22" ht="12.75">
      <c r="O31">
        <v>-2.20000000000001</v>
      </c>
      <c r="P31" s="111">
        <f t="shared" si="0"/>
        <v>0.015325707142481448</v>
      </c>
      <c r="Q31" s="111">
        <f t="shared" si="1"/>
        <v>-0.30775334484006</v>
      </c>
      <c r="R31" s="111">
        <f t="shared" si="2"/>
        <v>-0.03260389124582737</v>
      </c>
      <c r="S31">
        <f t="shared" si="3"/>
        <v>-2.20000000000001</v>
      </c>
      <c r="T31">
        <f t="shared" si="4"/>
        <v>0.02437617257614323</v>
      </c>
      <c r="U31">
        <f t="shared" si="5"/>
        <v>-0.15479173755945272</v>
      </c>
      <c r="V31">
        <f t="shared" si="6"/>
        <v>-0.06520778249165474</v>
      </c>
    </row>
    <row r="32" spans="15:22" ht="12.75">
      <c r="O32">
        <v>-2.10000000000001</v>
      </c>
      <c r="P32" s="111">
        <f t="shared" si="0"/>
        <v>0.027590532066761275</v>
      </c>
      <c r="Q32" s="111">
        <f t="shared" si="1"/>
        <v>-0.33307366956060397</v>
      </c>
      <c r="R32" s="111">
        <f t="shared" si="2"/>
        <v>-0.030910825393365142</v>
      </c>
      <c r="S32">
        <f t="shared" si="3"/>
        <v>-2.10000000000001</v>
      </c>
      <c r="T32">
        <f t="shared" si="4"/>
        <v>0.043883885087607835</v>
      </c>
      <c r="U32">
        <f t="shared" si="5"/>
        <v>-0.1675271866610684</v>
      </c>
      <c r="V32">
        <f t="shared" si="6"/>
        <v>-0.061821650786730284</v>
      </c>
    </row>
    <row r="33" spans="15:22" ht="12.75">
      <c r="O33">
        <v>-2.00000000000001</v>
      </c>
      <c r="P33" s="111">
        <f t="shared" si="0"/>
        <v>0.04196097781513842</v>
      </c>
      <c r="Q33" s="111">
        <f t="shared" si="1"/>
        <v>-0.35663791530326655</v>
      </c>
      <c r="R33" s="111">
        <f t="shared" si="2"/>
        <v>-0.028159674996064282</v>
      </c>
      <c r="S33">
        <f t="shared" si="3"/>
        <v>-2.00000000000001</v>
      </c>
      <c r="T33">
        <f t="shared" si="4"/>
        <v>0.06674067481364634</v>
      </c>
      <c r="U33">
        <f t="shared" si="5"/>
        <v>-0.17937937479790347</v>
      </c>
      <c r="V33">
        <f t="shared" si="6"/>
        <v>-0.056319349992128565</v>
      </c>
    </row>
    <row r="34" spans="15:22" ht="12.75">
      <c r="O34">
        <v>-1.90000000000001</v>
      </c>
      <c r="P34" s="111">
        <f t="shared" si="0"/>
        <v>0.05858559858305765</v>
      </c>
      <c r="Q34" s="111">
        <f t="shared" si="1"/>
        <v>-0.3775364308120936</v>
      </c>
      <c r="R34" s="111">
        <f t="shared" si="2"/>
        <v>-0.02417698706242944</v>
      </c>
      <c r="S34">
        <f t="shared" si="3"/>
        <v>-1.90000000000001</v>
      </c>
      <c r="T34">
        <f t="shared" si="4"/>
        <v>0.0931828233608043</v>
      </c>
      <c r="U34">
        <f t="shared" si="5"/>
        <v>-0.18989077161052204</v>
      </c>
      <c r="V34">
        <f t="shared" si="6"/>
        <v>-0.04835397412485888</v>
      </c>
    </row>
    <row r="35" spans="15:22" ht="12.75">
      <c r="O35">
        <v>-1.80000000000001</v>
      </c>
      <c r="P35" s="111">
        <f t="shared" si="0"/>
        <v>0.07759601388721386</v>
      </c>
      <c r="Q35" s="111">
        <f t="shared" si="1"/>
        <v>-0.39471708730106314</v>
      </c>
      <c r="R35" s="111">
        <f t="shared" si="2"/>
        <v>-0.018778126827192074</v>
      </c>
      <c r="S35">
        <f t="shared" si="3"/>
        <v>-1.80000000000001</v>
      </c>
      <c r="T35">
        <f t="shared" si="4"/>
        <v>0.1234196770270055</v>
      </c>
      <c r="U35">
        <f t="shared" si="5"/>
        <v>-0.1985321843357738</v>
      </c>
      <c r="V35">
        <f t="shared" si="6"/>
        <v>-0.03755625365438415</v>
      </c>
    </row>
    <row r="36" spans="15:22" ht="12.75">
      <c r="O36">
        <v>-1.70000000000001</v>
      </c>
      <c r="P36" s="111">
        <f t="shared" si="0"/>
        <v>0.09910024993891876</v>
      </c>
      <c r="Q36" s="111">
        <f t="shared" si="1"/>
        <v>-0.4069769891851407</v>
      </c>
      <c r="R36" s="111">
        <f t="shared" si="2"/>
        <v>-0.011768883136350241</v>
      </c>
      <c r="S36">
        <f t="shared" si="3"/>
        <v>-1.70000000000001</v>
      </c>
      <c r="T36">
        <f t="shared" si="4"/>
        <v>0.15762305597984158</v>
      </c>
      <c r="U36">
        <f t="shared" si="5"/>
        <v>-0.20469858852524256</v>
      </c>
      <c r="V36">
        <f t="shared" si="6"/>
        <v>-0.023537766272700482</v>
      </c>
    </row>
    <row r="37" spans="15:22" ht="12.75">
      <c r="O37">
        <v>-1.60000000000001</v>
      </c>
      <c r="P37" s="111">
        <f t="shared" si="0"/>
        <v>0.12317512827200848</v>
      </c>
      <c r="Q37" s="111">
        <f t="shared" si="1"/>
        <v>-0.4129556820068848</v>
      </c>
      <c r="R37" s="111">
        <f t="shared" si="2"/>
        <v>-0.0029476409398697286</v>
      </c>
      <c r="S37">
        <f t="shared" si="3"/>
        <v>-1.60000000000001</v>
      </c>
      <c r="T37">
        <f t="shared" si="4"/>
        <v>0.19591514805371024</v>
      </c>
      <c r="U37">
        <f t="shared" si="5"/>
        <v>-0.20770571181318914</v>
      </c>
      <c r="V37">
        <f t="shared" si="6"/>
        <v>-0.005895281879739457</v>
      </c>
    </row>
    <row r="38" spans="15:22" ht="12.75">
      <c r="O38">
        <v>-1.50000000000001</v>
      </c>
      <c r="P38" s="111">
        <f t="shared" si="0"/>
        <v>0.1498576589222102</v>
      </c>
      <c r="Q38" s="111">
        <f t="shared" si="1"/>
        <v>-0.41113033916991226</v>
      </c>
      <c r="R38" s="111">
        <f t="shared" si="2"/>
        <v>0.007891801568281972</v>
      </c>
      <c r="S38">
        <f t="shared" si="3"/>
        <v>-1.50000000000001</v>
      </c>
      <c r="T38">
        <f t="shared" si="4"/>
        <v>0.2383548192447804</v>
      </c>
      <c r="U38">
        <f t="shared" si="5"/>
        <v>-0.20678761297165252</v>
      </c>
      <c r="V38">
        <f t="shared" si="6"/>
        <v>0.015783603136563944</v>
      </c>
    </row>
    <row r="39" spans="15:22" ht="12.75">
      <c r="O39">
        <v>-1.40000000000001</v>
      </c>
      <c r="P39" s="111">
        <f t="shared" si="0"/>
        <v>0.17913540800312353</v>
      </c>
      <c r="Q39" s="111">
        <f t="shared" si="1"/>
        <v>-0.39981347198218886</v>
      </c>
      <c r="R39" s="111">
        <f t="shared" si="2"/>
        <v>0.020956690704512886</v>
      </c>
      <c r="S39">
        <f t="shared" si="3"/>
        <v>-1.40000000000001</v>
      </c>
      <c r="T39">
        <f t="shared" si="4"/>
        <v>0.284922292941254</v>
      </c>
      <c r="U39">
        <f t="shared" si="5"/>
        <v>-0.2010955301232024</v>
      </c>
      <c r="V39">
        <f t="shared" si="6"/>
        <v>0.04191338140902577</v>
      </c>
    </row>
    <row r="40" spans="15:22" ht="12.75">
      <c r="O40">
        <v>-1.30000000000001</v>
      </c>
      <c r="P40" s="111">
        <f t="shared" si="0"/>
        <v>0.21093582551695644</v>
      </c>
      <c r="Q40" s="111">
        <f t="shared" si="1"/>
        <v>-0.37715377229278974</v>
      </c>
      <c r="R40" s="111">
        <f t="shared" si="2"/>
        <v>0.03645096769977675</v>
      </c>
      <c r="S40">
        <f t="shared" si="3"/>
        <v>-1.30000000000001</v>
      </c>
      <c r="T40">
        <f t="shared" si="4"/>
        <v>0.33550217536389876</v>
      </c>
      <c r="U40">
        <f t="shared" si="5"/>
        <v>-0.18969830456479178</v>
      </c>
      <c r="V40">
        <f t="shared" si="6"/>
        <v>0.0729019353995535</v>
      </c>
    </row>
    <row r="41" spans="15:22" ht="12.75">
      <c r="O41">
        <v>-1.20000000000001</v>
      </c>
      <c r="P41" s="111">
        <f t="shared" si="0"/>
        <v>0.24511453908505276</v>
      </c>
      <c r="Q41" s="111">
        <f t="shared" si="1"/>
        <v>-0.34114076266180277</v>
      </c>
      <c r="R41" s="111">
        <f t="shared" si="2"/>
        <v>0.05457002914493651</v>
      </c>
      <c r="S41">
        <f t="shared" si="3"/>
        <v>-1.20000000000001</v>
      </c>
      <c r="T41">
        <f t="shared" si="4"/>
        <v>0.38986483625913926</v>
      </c>
      <c r="U41">
        <f t="shared" si="5"/>
        <v>-0.17158471967939318</v>
      </c>
      <c r="V41">
        <f t="shared" si="6"/>
        <v>0.10914005828987303</v>
      </c>
    </row>
    <row r="42" spans="15:22" ht="12.75">
      <c r="O42">
        <v>-1.10000000000001</v>
      </c>
      <c r="P42" s="111">
        <f t="shared" si="0"/>
        <v>0.2814426433986419</v>
      </c>
      <c r="Q42" s="111">
        <f t="shared" si="1"/>
        <v>-0.28961399427703804</v>
      </c>
      <c r="R42" s="111">
        <f t="shared" si="2"/>
        <v>0.07549451625008656</v>
      </c>
      <c r="S42">
        <f t="shared" si="3"/>
        <v>-1.10000000000001</v>
      </c>
      <c r="T42">
        <f t="shared" si="4"/>
        <v>0.4476461922435262</v>
      </c>
      <c r="U42">
        <f t="shared" si="5"/>
        <v>-0.14566812724317998</v>
      </c>
      <c r="V42">
        <f t="shared" si="6"/>
        <v>0.15098903250017312</v>
      </c>
    </row>
    <row r="43" spans="15:22" ht="12.75">
      <c r="O43">
        <v>-1.00000000000001</v>
      </c>
      <c r="P43" s="111">
        <f t="shared" si="0"/>
        <v>0.31959304398616756</v>
      </c>
      <c r="Q43" s="111">
        <f t="shared" si="1"/>
        <v>-0.22027759619576864</v>
      </c>
      <c r="R43" s="111">
        <f t="shared" si="2"/>
        <v>0.09938305517320394</v>
      </c>
      <c r="S43">
        <f t="shared" si="3"/>
        <v>-1.00000000000001</v>
      </c>
      <c r="T43">
        <f t="shared" si="4"/>
        <v>0.5083259859995191</v>
      </c>
      <c r="U43">
        <f t="shared" si="5"/>
        <v>-0.11079376530670325</v>
      </c>
      <c r="V43">
        <f t="shared" si="6"/>
        <v>0.19876611034640787</v>
      </c>
    </row>
    <row r="44" spans="15:22" ht="12.75">
      <c r="O44">
        <v>-0.90000000000001</v>
      </c>
      <c r="P44" s="111">
        <f t="shared" si="0"/>
        <v>0.35912594776978124</v>
      </c>
      <c r="Q44" s="111">
        <f t="shared" si="1"/>
        <v>-0.1307210391215624</v>
      </c>
      <c r="R44" s="111">
        <f t="shared" si="2"/>
        <v>0.12636387664558146</v>
      </c>
      <c r="S44">
        <f t="shared" si="3"/>
        <v>-0.90000000000001</v>
      </c>
      <c r="T44">
        <f t="shared" si="4"/>
        <v>0.5712047084040633</v>
      </c>
      <c r="U44">
        <f t="shared" si="5"/>
        <v>-0.06574920182173737</v>
      </c>
      <c r="V44">
        <f t="shared" si="6"/>
        <v>0.2527277532911629</v>
      </c>
    </row>
    <row r="45" spans="15:22" ht="12.75">
      <c r="O45">
        <v>-0.80000000000001</v>
      </c>
      <c r="P45" s="111">
        <f t="shared" si="0"/>
        <v>0.3994736322161618</v>
      </c>
      <c r="Q45" s="111">
        <f t="shared" si="1"/>
        <v>-0.018447030680836658</v>
      </c>
      <c r="R45" s="111">
        <f t="shared" si="2"/>
        <v>0.1565252520022368</v>
      </c>
      <c r="S45">
        <f t="shared" si="3"/>
        <v>-0.80000000000001</v>
      </c>
      <c r="T45">
        <f t="shared" si="4"/>
        <v>0.6353793732315355</v>
      </c>
      <c r="U45">
        <f t="shared" si="5"/>
        <v>-0.009278365222588309</v>
      </c>
      <c r="V45">
        <f t="shared" si="6"/>
        <v>0.3130505040044736</v>
      </c>
    </row>
    <row r="46" spans="15:22" ht="12.75">
      <c r="O46">
        <v>-0.70000000000002</v>
      </c>
      <c r="P46" s="111">
        <f t="shared" si="0"/>
        <v>0.43992467001437274</v>
      </c>
      <c r="Q46" s="111">
        <f t="shared" si="1"/>
        <v>0.11909249544827705</v>
      </c>
      <c r="R46" s="111">
        <f t="shared" si="2"/>
        <v>0.18990469496256987</v>
      </c>
      <c r="S46">
        <f t="shared" si="3"/>
        <v>-0.70000000000002</v>
      </c>
      <c r="T46">
        <f t="shared" si="4"/>
        <v>0.699718425849869</v>
      </c>
      <c r="U46">
        <f t="shared" si="5"/>
        <v>0.059900354000410556</v>
      </c>
      <c r="V46">
        <f t="shared" si="6"/>
        <v>0.37980938992513974</v>
      </c>
    </row>
    <row r="47" spans="15:22" ht="12.75">
      <c r="O47">
        <v>-0.60000000000002</v>
      </c>
      <c r="P47" s="111">
        <f t="shared" si="0"/>
        <v>0.4796078374216093</v>
      </c>
      <c r="Q47" s="111">
        <f t="shared" si="1"/>
        <v>0.28445130003661595</v>
      </c>
      <c r="R47" s="111">
        <f t="shared" si="2"/>
        <v>0.22647689457261735</v>
      </c>
      <c r="S47">
        <f t="shared" si="3"/>
        <v>-0.60000000000002</v>
      </c>
      <c r="T47">
        <f t="shared" si="4"/>
        <v>0.7628361487773447</v>
      </c>
      <c r="U47">
        <f t="shared" si="5"/>
        <v>0.14307142951312468</v>
      </c>
      <c r="V47">
        <f t="shared" si="6"/>
        <v>0.4529537891452347</v>
      </c>
    </row>
    <row r="48" spans="15:22" ht="12.75">
      <c r="O48">
        <v>-0.50000000000002</v>
      </c>
      <c r="P48" s="111">
        <f t="shared" si="0"/>
        <v>0.5174759919206346</v>
      </c>
      <c r="Q48" s="111">
        <f t="shared" si="1"/>
        <v>0.48013365221221077</v>
      </c>
      <c r="R48" s="111">
        <f t="shared" si="2"/>
        <v>0.2661403651078271</v>
      </c>
      <c r="S48">
        <f t="shared" si="3"/>
        <v>-0.50000000000002</v>
      </c>
      <c r="T48">
        <f t="shared" si="4"/>
        <v>0.8230670184283511</v>
      </c>
      <c r="U48">
        <f t="shared" si="5"/>
        <v>0.24149444200295758</v>
      </c>
      <c r="V48">
        <f t="shared" si="6"/>
        <v>0.5322807302156543</v>
      </c>
    </row>
    <row r="49" spans="15:22" ht="12.75">
      <c r="O49">
        <v>-0.40000000000002</v>
      </c>
      <c r="P49" s="111">
        <f t="shared" si="0"/>
        <v>0.5522902687534997</v>
      </c>
      <c r="Q49" s="111">
        <f t="shared" si="1"/>
        <v>0.7085280189505214</v>
      </c>
      <c r="R49" s="111">
        <f t="shared" si="2"/>
        <v>0.30870282395081405</v>
      </c>
      <c r="S49">
        <f t="shared" si="3"/>
        <v>-0.40000000000002</v>
      </c>
      <c r="T49">
        <f t="shared" si="4"/>
        <v>0.878440569045092</v>
      </c>
      <c r="U49">
        <f t="shared" si="5"/>
        <v>0.356370726758164</v>
      </c>
      <c r="V49">
        <f t="shared" si="6"/>
        <v>0.6174056479016281</v>
      </c>
    </row>
    <row r="50" spans="15:22" ht="12.75">
      <c r="O50">
        <v>-0.30000000000002</v>
      </c>
      <c r="P50" s="111">
        <f t="shared" si="0"/>
        <v>0.582605016242289</v>
      </c>
      <c r="Q50" s="111">
        <f t="shared" si="1"/>
        <v>0.9718286328589744</v>
      </c>
      <c r="R50" s="111">
        <f t="shared" si="2"/>
        <v>0.35386533901316614</v>
      </c>
      <c r="S50">
        <f t="shared" si="3"/>
        <v>-0.30000000000002</v>
      </c>
      <c r="T50">
        <f t="shared" si="4"/>
        <v>0.9266574317006891</v>
      </c>
      <c r="U50">
        <f t="shared" si="5"/>
        <v>0.4888039243519754</v>
      </c>
      <c r="V50">
        <f t="shared" si="6"/>
        <v>0.7077306780263323</v>
      </c>
    </row>
    <row r="51" spans="15:22" ht="12.75">
      <c r="O51">
        <v>-0.20000000000002</v>
      </c>
      <c r="P51" s="111">
        <f t="shared" si="0"/>
        <v>0.6067539664474052</v>
      </c>
      <c r="Q51" s="111">
        <f t="shared" si="1"/>
        <v>1.2719439880973744</v>
      </c>
      <c r="R51" s="111">
        <f t="shared" si="2"/>
        <v>0.4012053236712505</v>
      </c>
      <c r="S51">
        <f t="shared" si="3"/>
        <v>-0.20000000000002</v>
      </c>
      <c r="T51">
        <f t="shared" si="4"/>
        <v>0.965067338157853</v>
      </c>
      <c r="U51">
        <f t="shared" si="5"/>
        <v>0.639753956527149</v>
      </c>
      <c r="V51">
        <f t="shared" si="6"/>
        <v>0.802410647342501</v>
      </c>
    </row>
    <row r="52" spans="15:22" ht="12.75">
      <c r="O52">
        <v>-0.10000000000002</v>
      </c>
      <c r="P52" s="111">
        <f t="shared" si="0"/>
        <v>0.6228382203463408</v>
      </c>
      <c r="Q52" s="111">
        <f t="shared" si="1"/>
        <v>1.6103913928409177</v>
      </c>
      <c r="R52" s="111">
        <f t="shared" si="2"/>
        <v>0.4501584999225871</v>
      </c>
      <c r="S52">
        <f t="shared" si="3"/>
        <v>-0.10000000000002</v>
      </c>
      <c r="T52">
        <f t="shared" si="4"/>
        <v>0.9906500107976146</v>
      </c>
      <c r="U52">
        <f t="shared" si="5"/>
        <v>0.8099839888927338</v>
      </c>
      <c r="V52">
        <f t="shared" si="6"/>
        <v>0.9003169998451742</v>
      </c>
    </row>
    <row r="53" spans="15:22" ht="12.75">
      <c r="O53">
        <v>0</v>
      </c>
      <c r="P53" s="111">
        <f t="shared" si="0"/>
        <v>0.6287167148414677</v>
      </c>
      <c r="Q53" s="111">
        <f t="shared" si="1"/>
        <v>1.9881768219176266</v>
      </c>
      <c r="R53" s="111">
        <f t="shared" si="2"/>
        <v>0.5</v>
      </c>
      <c r="S53">
        <f t="shared" si="3"/>
        <v>0</v>
      </c>
      <c r="T53">
        <f t="shared" si="4"/>
        <v>1</v>
      </c>
      <c r="U53">
        <f t="shared" si="5"/>
        <v>1</v>
      </c>
      <c r="V53">
        <f t="shared" si="6"/>
        <v>1</v>
      </c>
    </row>
    <row r="54" spans="15:22" ht="12.75">
      <c r="O54">
        <v>-2.04281036531029E-14</v>
      </c>
      <c r="P54" s="111">
        <f aca="true" t="shared" si="7" ref="P54:P85">$B$25/(2*$E$25*$H$25*$B$26)*T54</f>
        <v>0.6287167148414677</v>
      </c>
      <c r="Q54" s="111">
        <f aca="true" t="shared" si="8" ref="Q54:Q85">$B$25*$B$26/4*U54</f>
        <v>1.9881768219177078</v>
      </c>
      <c r="R54" s="111">
        <f aca="true" t="shared" si="9" ref="R54:R68">$B$25/2*V54</f>
        <v>-0.5000000000000102</v>
      </c>
      <c r="S54">
        <f aca="true" t="shared" si="10" ref="S54:S72">O54</f>
        <v>-2.04281036531029E-14</v>
      </c>
      <c r="T54">
        <f aca="true" t="shared" si="11" ref="T54:T68">(COS($O54)+SIN($O54))*EXP(-$O54)</f>
        <v>1</v>
      </c>
      <c r="U54">
        <f aca="true" t="shared" si="12" ref="U54:U68">(COS($O54)-SIN($O54))*EXP(-$O54)</f>
        <v>1.0000000000000409</v>
      </c>
      <c r="V54">
        <f>-(COS($O54))*EXP(-$O54)</f>
        <v>-1.0000000000000204</v>
      </c>
    </row>
    <row r="55" spans="15:22" ht="12.75">
      <c r="O55">
        <v>0.0999999999999801</v>
      </c>
      <c r="P55" s="111">
        <f t="shared" si="7"/>
        <v>0.6228382203463453</v>
      </c>
      <c r="Q55" s="111">
        <f t="shared" si="8"/>
        <v>1.6103913928410605</v>
      </c>
      <c r="R55" s="111">
        <f t="shared" si="9"/>
        <v>-0.45015849992260687</v>
      </c>
      <c r="S55">
        <f t="shared" si="10"/>
        <v>0.0999999999999801</v>
      </c>
      <c r="T55">
        <f t="shared" si="11"/>
        <v>0.9906500107976218</v>
      </c>
      <c r="U55">
        <f t="shared" si="12"/>
        <v>0.8099839888928057</v>
      </c>
      <c r="V55">
        <f>-(COS($O55))*EXP(-$O55)</f>
        <v>-0.9003169998452137</v>
      </c>
    </row>
    <row r="56" spans="15:22" ht="12.75">
      <c r="O56">
        <v>0.19999999999998</v>
      </c>
      <c r="P56" s="111">
        <f t="shared" si="7"/>
        <v>0.6067539664474133</v>
      </c>
      <c r="Q56" s="111">
        <f t="shared" si="8"/>
        <v>1.2719439880975025</v>
      </c>
      <c r="R56" s="111">
        <f t="shared" si="9"/>
        <v>-0.4012053236712698</v>
      </c>
      <c r="S56">
        <f t="shared" si="10"/>
        <v>0.19999999999998</v>
      </c>
      <c r="T56">
        <f t="shared" si="11"/>
        <v>0.9650673381578659</v>
      </c>
      <c r="U56">
        <f t="shared" si="12"/>
        <v>0.6397539565272133</v>
      </c>
      <c r="V56">
        <f aca="true" t="shared" si="13" ref="V56:V104">-(COS($O56))*EXP(-$O56)</f>
        <v>-0.8024106473425396</v>
      </c>
    </row>
    <row r="57" spans="15:22" ht="12.75">
      <c r="O57">
        <v>0.29999999999998</v>
      </c>
      <c r="P57" s="111">
        <f t="shared" si="7"/>
        <v>0.5826050162423001</v>
      </c>
      <c r="Q57" s="111">
        <f t="shared" si="8"/>
        <v>0.9718286328590867</v>
      </c>
      <c r="R57" s="111">
        <f t="shared" si="9"/>
        <v>-0.3538653390131846</v>
      </c>
      <c r="S57">
        <f t="shared" si="10"/>
        <v>0.29999999999998</v>
      </c>
      <c r="T57">
        <f t="shared" si="11"/>
        <v>0.9266574317007067</v>
      </c>
      <c r="U57">
        <f t="shared" si="12"/>
        <v>0.4888039243520319</v>
      </c>
      <c r="V57">
        <f t="shared" si="13"/>
        <v>-0.7077306780263692</v>
      </c>
    </row>
    <row r="58" spans="15:22" ht="12.75">
      <c r="O58">
        <v>0.39999999999998</v>
      </c>
      <c r="P58" s="111">
        <f t="shared" si="7"/>
        <v>0.552290268753513</v>
      </c>
      <c r="Q58" s="111">
        <f t="shared" si="8"/>
        <v>0.7085280189506196</v>
      </c>
      <c r="R58" s="111">
        <f t="shared" si="9"/>
        <v>-0.3087028239508316</v>
      </c>
      <c r="S58">
        <f t="shared" si="10"/>
        <v>0.39999999999998</v>
      </c>
      <c r="T58">
        <f t="shared" si="11"/>
        <v>0.878440569045113</v>
      </c>
      <c r="U58">
        <f t="shared" si="12"/>
        <v>0.3563707267582134</v>
      </c>
      <c r="V58">
        <f t="shared" si="13"/>
        <v>-0.6174056479016632</v>
      </c>
    </row>
    <row r="59" spans="15:22" ht="12.75">
      <c r="O59">
        <v>0.49999999999998</v>
      </c>
      <c r="P59" s="111">
        <f t="shared" si="7"/>
        <v>0.5174759919206492</v>
      </c>
      <c r="Q59" s="111">
        <f t="shared" si="8"/>
        <v>0.48013365221229537</v>
      </c>
      <c r="R59" s="111">
        <f t="shared" si="9"/>
        <v>-0.26614036510784356</v>
      </c>
      <c r="S59">
        <f t="shared" si="10"/>
        <v>0.49999999999998</v>
      </c>
      <c r="T59">
        <f t="shared" si="11"/>
        <v>0.8230670184283742</v>
      </c>
      <c r="U59">
        <f t="shared" si="12"/>
        <v>0.24149444200300013</v>
      </c>
      <c r="V59">
        <f t="shared" si="13"/>
        <v>-0.5322807302156871</v>
      </c>
    </row>
    <row r="60" spans="15:22" ht="12.75">
      <c r="O60">
        <v>0.59999999999998</v>
      </c>
      <c r="P60" s="111">
        <f t="shared" si="7"/>
        <v>0.4796078374216248</v>
      </c>
      <c r="Q60" s="111">
        <f t="shared" si="8"/>
        <v>0.28445130003668784</v>
      </c>
      <c r="R60" s="111">
        <f t="shared" si="9"/>
        <v>-0.22647689457263256</v>
      </c>
      <c r="S60">
        <f t="shared" si="10"/>
        <v>0.59999999999998</v>
      </c>
      <c r="T60">
        <f t="shared" si="11"/>
        <v>0.7628361487773694</v>
      </c>
      <c r="U60">
        <f t="shared" si="12"/>
        <v>0.14307142951316085</v>
      </c>
      <c r="V60">
        <f t="shared" si="13"/>
        <v>-0.45295378914526513</v>
      </c>
    </row>
    <row r="61" spans="15:22" ht="12.75">
      <c r="O61">
        <v>0.69999999999998</v>
      </c>
      <c r="P61" s="111">
        <f t="shared" si="7"/>
        <v>0.4399246700143889</v>
      </c>
      <c r="Q61" s="111">
        <f t="shared" si="8"/>
        <v>0.11909249544833761</v>
      </c>
      <c r="R61" s="111">
        <f t="shared" si="9"/>
        <v>-0.18990469496258391</v>
      </c>
      <c r="S61">
        <f t="shared" si="10"/>
        <v>0.69999999999998</v>
      </c>
      <c r="T61">
        <f t="shared" si="11"/>
        <v>0.6997184258498946</v>
      </c>
      <c r="U61">
        <f t="shared" si="12"/>
        <v>0.05990035400044102</v>
      </c>
      <c r="V61">
        <f t="shared" si="13"/>
        <v>-0.37980938992516783</v>
      </c>
    </row>
    <row r="62" spans="15:22" ht="12.75">
      <c r="O62">
        <v>0.79999999999998</v>
      </c>
      <c r="P62" s="111">
        <f t="shared" si="7"/>
        <v>0.3994736322161741</v>
      </c>
      <c r="Q62" s="111">
        <f t="shared" si="8"/>
        <v>-0.01844703068079913</v>
      </c>
      <c r="R62" s="111">
        <f t="shared" si="9"/>
        <v>-0.1565252520022464</v>
      </c>
      <c r="S62">
        <f t="shared" si="10"/>
        <v>0.79999999999998</v>
      </c>
      <c r="T62">
        <f t="shared" si="11"/>
        <v>0.635379373231555</v>
      </c>
      <c r="U62">
        <f t="shared" si="12"/>
        <v>-0.009278365222569434</v>
      </c>
      <c r="V62">
        <f t="shared" si="13"/>
        <v>-0.3130505040044928</v>
      </c>
    </row>
    <row r="63" spans="15:22" ht="12.75">
      <c r="O63">
        <v>0.89999999999998</v>
      </c>
      <c r="P63" s="111">
        <f t="shared" si="7"/>
        <v>0.3591259477697932</v>
      </c>
      <c r="Q63" s="111">
        <f t="shared" si="8"/>
        <v>-0.13072103912153232</v>
      </c>
      <c r="R63" s="111">
        <f t="shared" si="9"/>
        <v>-0.12636387664559</v>
      </c>
      <c r="S63">
        <f t="shared" si="10"/>
        <v>0.89999999999998</v>
      </c>
      <c r="T63">
        <f t="shared" si="11"/>
        <v>0.5712047084040823</v>
      </c>
      <c r="U63">
        <f t="shared" si="12"/>
        <v>-0.06574920182172223</v>
      </c>
      <c r="V63">
        <f t="shared" si="13"/>
        <v>-0.25272775329118</v>
      </c>
    </row>
    <row r="64" spans="15:22" ht="12.75">
      <c r="O64">
        <v>0.99999999999998</v>
      </c>
      <c r="P64" s="111">
        <f t="shared" si="7"/>
        <v>0.31959304398617916</v>
      </c>
      <c r="Q64" s="111">
        <f t="shared" si="8"/>
        <v>-0.22027759619574497</v>
      </c>
      <c r="R64" s="111">
        <f t="shared" si="9"/>
        <v>-0.09938305517321154</v>
      </c>
      <c r="S64">
        <f t="shared" si="10"/>
        <v>0.99999999999998</v>
      </c>
      <c r="T64">
        <f t="shared" si="11"/>
        <v>0.5083259859995375</v>
      </c>
      <c r="U64">
        <f t="shared" si="12"/>
        <v>-0.11079376530669133</v>
      </c>
      <c r="V64">
        <f t="shared" si="13"/>
        <v>-0.19876611034642308</v>
      </c>
    </row>
    <row r="65" spans="15:22" ht="12.75">
      <c r="O65">
        <v>1.09999999999998</v>
      </c>
      <c r="P65" s="111">
        <f t="shared" si="7"/>
        <v>0.2814426433986531</v>
      </c>
      <c r="Q65" s="111">
        <f t="shared" si="8"/>
        <v>-0.28961399427701995</v>
      </c>
      <c r="R65" s="111">
        <f t="shared" si="9"/>
        <v>-0.07549451625009326</v>
      </c>
      <c r="S65">
        <f t="shared" si="10"/>
        <v>1.09999999999998</v>
      </c>
      <c r="T65">
        <f t="shared" si="11"/>
        <v>0.447646192243544</v>
      </c>
      <c r="U65">
        <f t="shared" si="12"/>
        <v>-0.1456681272431709</v>
      </c>
      <c r="V65">
        <f t="shared" si="13"/>
        <v>-0.15098903250018653</v>
      </c>
    </row>
    <row r="66" spans="15:22" ht="12.75">
      <c r="O66">
        <v>1.19999999999998</v>
      </c>
      <c r="P66" s="111">
        <f t="shared" si="7"/>
        <v>0.24511453908506334</v>
      </c>
      <c r="Q66" s="111">
        <f t="shared" si="8"/>
        <v>-0.3411407626617898</v>
      </c>
      <c r="R66" s="111">
        <f t="shared" si="9"/>
        <v>-0.05457002914494236</v>
      </c>
      <c r="S66">
        <f t="shared" si="10"/>
        <v>1.19999999999998</v>
      </c>
      <c r="T66">
        <f t="shared" si="11"/>
        <v>0.3898648362591561</v>
      </c>
      <c r="U66">
        <f t="shared" si="12"/>
        <v>-0.17158471967938665</v>
      </c>
      <c r="V66">
        <f t="shared" si="13"/>
        <v>-0.10914005828988473</v>
      </c>
    </row>
    <row r="67" spans="15:22" ht="12.75">
      <c r="O67">
        <v>1.29999999999998</v>
      </c>
      <c r="P67" s="111">
        <f t="shared" si="7"/>
        <v>0.21093582551696635</v>
      </c>
      <c r="Q67" s="111">
        <f t="shared" si="8"/>
        <v>-0.377153772292781</v>
      </c>
      <c r="R67" s="111">
        <f t="shared" si="9"/>
        <v>-0.036450967699781775</v>
      </c>
      <c r="S67">
        <f t="shared" si="10"/>
        <v>1.29999999999998</v>
      </c>
      <c r="T67">
        <f t="shared" si="11"/>
        <v>0.3355021753639145</v>
      </c>
      <c r="U67">
        <f t="shared" si="12"/>
        <v>-0.1896983045647874</v>
      </c>
      <c r="V67">
        <f t="shared" si="13"/>
        <v>-0.07290193539956355</v>
      </c>
    </row>
    <row r="68" spans="15:22" ht="12.75">
      <c r="O68">
        <v>1.39999999999998</v>
      </c>
      <c r="P68" s="111">
        <f t="shared" si="7"/>
        <v>0.17913540800313266</v>
      </c>
      <c r="Q68" s="111">
        <f t="shared" si="8"/>
        <v>-0.3998134719821839</v>
      </c>
      <c r="R68" s="111">
        <f t="shared" si="9"/>
        <v>-0.020956690704517153</v>
      </c>
      <c r="S68">
        <f t="shared" si="10"/>
        <v>1.39999999999998</v>
      </c>
      <c r="T68">
        <f t="shared" si="11"/>
        <v>0.28492229294126853</v>
      </c>
      <c r="U68">
        <f t="shared" si="12"/>
        <v>-0.2010955301231999</v>
      </c>
      <c r="V68">
        <f t="shared" si="13"/>
        <v>-0.041913381409034306</v>
      </c>
    </row>
    <row r="69" spans="15:22" ht="12.75">
      <c r="O69">
        <v>1.49999999999998</v>
      </c>
      <c r="P69" s="111">
        <f t="shared" si="7"/>
        <v>0.14985765892221858</v>
      </c>
      <c r="Q69" s="111">
        <f t="shared" si="8"/>
        <v>-0.4111303391699104</v>
      </c>
      <c r="R69" s="111">
        <f aca="true" t="shared" si="14" ref="R69:R104">$B$25/2*V69</f>
        <v>-0.007891801568285546</v>
      </c>
      <c r="S69">
        <f t="shared" si="10"/>
        <v>1.49999999999998</v>
      </c>
      <c r="T69">
        <f aca="true" t="shared" si="15" ref="T69:T104">(COS($O69)+SIN($O69))*EXP(-$O69)</f>
        <v>0.23835481924479374</v>
      </c>
      <c r="U69">
        <f aca="true" t="shared" si="16" ref="U69:U104">(COS($O69)-SIN($O69))*EXP(-$O69)</f>
        <v>-0.20678761297165157</v>
      </c>
      <c r="V69">
        <f t="shared" si="13"/>
        <v>-0.01578360313657109</v>
      </c>
    </row>
    <row r="70" spans="15:22" ht="12.75">
      <c r="O70">
        <v>1.59999999999998</v>
      </c>
      <c r="P70" s="111">
        <f t="shared" si="7"/>
        <v>0.12317512827201609</v>
      </c>
      <c r="Q70" s="111">
        <f t="shared" si="8"/>
        <v>-0.41295568200688554</v>
      </c>
      <c r="R70" s="111">
        <f t="shared" si="14"/>
        <v>0.0029476409398667917</v>
      </c>
      <c r="S70">
        <f t="shared" si="10"/>
        <v>1.59999999999998</v>
      </c>
      <c r="T70">
        <f t="shared" si="15"/>
        <v>0.19591514805372234</v>
      </c>
      <c r="U70">
        <f t="shared" si="16"/>
        <v>-0.2077057118131895</v>
      </c>
      <c r="V70">
        <f t="shared" si="13"/>
        <v>0.005895281879733583</v>
      </c>
    </row>
    <row r="71" spans="15:22" ht="12.75">
      <c r="O71">
        <v>1.69999999999998</v>
      </c>
      <c r="P71" s="111">
        <f t="shared" si="7"/>
        <v>0.09910024993892559</v>
      </c>
      <c r="Q71" s="111">
        <f t="shared" si="8"/>
        <v>-0.40697698918514347</v>
      </c>
      <c r="R71" s="111">
        <f t="shared" si="14"/>
        <v>0.011768883136347878</v>
      </c>
      <c r="S71">
        <f t="shared" si="10"/>
        <v>1.69999999999998</v>
      </c>
      <c r="T71">
        <f t="shared" si="15"/>
        <v>0.15762305597985243</v>
      </c>
      <c r="U71">
        <f t="shared" si="16"/>
        <v>-0.20469858852524395</v>
      </c>
      <c r="V71">
        <f t="shared" si="13"/>
        <v>0.023537766272695756</v>
      </c>
    </row>
    <row r="72" spans="15:22" ht="12.75">
      <c r="O72">
        <v>1.79999999999998</v>
      </c>
      <c r="P72" s="111">
        <f t="shared" si="7"/>
        <v>0.07759601388721994</v>
      </c>
      <c r="Q72" s="111">
        <f t="shared" si="8"/>
        <v>-0.3947170873010677</v>
      </c>
      <c r="R72" s="111">
        <f t="shared" si="14"/>
        <v>0.01877812682719023</v>
      </c>
      <c r="S72">
        <f t="shared" si="10"/>
        <v>1.79999999999998</v>
      </c>
      <c r="T72">
        <f t="shared" si="15"/>
        <v>0.12341967702701516</v>
      </c>
      <c r="U72">
        <f t="shared" si="16"/>
        <v>-0.19853218433577607</v>
      </c>
      <c r="V72">
        <f t="shared" si="13"/>
        <v>0.03755625365438046</v>
      </c>
    </row>
    <row r="73" spans="15:22" ht="12.75">
      <c r="O73">
        <v>1.89999999999998</v>
      </c>
      <c r="P73" s="111">
        <f t="shared" si="7"/>
        <v>0.058585598583062996</v>
      </c>
      <c r="Q73" s="111">
        <f t="shared" si="8"/>
        <v>-0.37753643081209937</v>
      </c>
      <c r="R73" s="111">
        <f t="shared" si="14"/>
        <v>0.024176987062428046</v>
      </c>
      <c r="S73">
        <f aca="true" t="shared" si="17" ref="S73:S104">O73</f>
        <v>1.89999999999998</v>
      </c>
      <c r="T73">
        <f t="shared" si="15"/>
        <v>0.0931828233608128</v>
      </c>
      <c r="U73">
        <f t="shared" si="16"/>
        <v>-0.18989077161052495</v>
      </c>
      <c r="V73">
        <f t="shared" si="13"/>
        <v>0.04835397412485609</v>
      </c>
    </row>
    <row r="74" spans="15:22" ht="12.75">
      <c r="O74">
        <v>1.99999999999998</v>
      </c>
      <c r="P74" s="111">
        <f t="shared" si="7"/>
        <v>0.041960977815143095</v>
      </c>
      <c r="Q74" s="111">
        <f t="shared" si="8"/>
        <v>-0.3566379153032733</v>
      </c>
      <c r="R74" s="111">
        <f t="shared" si="14"/>
        <v>0.028159674996063273</v>
      </c>
      <c r="S74">
        <f t="shared" si="17"/>
        <v>1.99999999999998</v>
      </c>
      <c r="T74">
        <f t="shared" si="15"/>
        <v>0.06674067481365378</v>
      </c>
      <c r="U74">
        <f t="shared" si="16"/>
        <v>-0.1793793747979069</v>
      </c>
      <c r="V74">
        <f t="shared" si="13"/>
        <v>0.056319349992126545</v>
      </c>
    </row>
    <row r="75" spans="15:22" ht="12.75">
      <c r="O75">
        <v>2.09999999999997</v>
      </c>
      <c r="P75" s="111">
        <f t="shared" si="7"/>
        <v>0.027590532066766583</v>
      </c>
      <c r="Q75" s="111">
        <f t="shared" si="8"/>
        <v>-0.3330736695606138</v>
      </c>
      <c r="R75" s="111">
        <f t="shared" si="14"/>
        <v>0.030910825393364264</v>
      </c>
      <c r="S75">
        <f t="shared" si="17"/>
        <v>2.09999999999997</v>
      </c>
      <c r="T75">
        <f t="shared" si="15"/>
        <v>0.04388388508761628</v>
      </c>
      <c r="U75">
        <f t="shared" si="16"/>
        <v>-0.16752718666107333</v>
      </c>
      <c r="V75">
        <f t="shared" si="13"/>
        <v>0.06182165078672853</v>
      </c>
    </row>
    <row r="76" spans="15:22" ht="12.75">
      <c r="O76">
        <v>2.19999999999997</v>
      </c>
      <c r="P76" s="111">
        <f t="shared" si="7"/>
        <v>0.015325707142485951</v>
      </c>
      <c r="Q76" s="111">
        <f t="shared" si="8"/>
        <v>-0.30775334484007033</v>
      </c>
      <c r="R76" s="111">
        <f t="shared" si="14"/>
        <v>0.03260389124582688</v>
      </c>
      <c r="S76">
        <f t="shared" si="17"/>
        <v>2.19999999999997</v>
      </c>
      <c r="T76">
        <f t="shared" si="15"/>
        <v>0.02437617257615039</v>
      </c>
      <c r="U76">
        <f t="shared" si="16"/>
        <v>-0.1547917375594579</v>
      </c>
      <c r="V76">
        <f t="shared" si="13"/>
        <v>0.06520778249165377</v>
      </c>
    </row>
    <row r="77" spans="15:22" ht="12.75">
      <c r="O77">
        <v>2.29999999999997</v>
      </c>
      <c r="P77" s="111">
        <f t="shared" si="7"/>
        <v>0.005006772253212001</v>
      </c>
      <c r="Q77" s="111">
        <f t="shared" si="8"/>
        <v>-0.28145347992766284</v>
      </c>
      <c r="R77" s="111">
        <f t="shared" si="14"/>
        <v>0.033400031746872554</v>
      </c>
      <c r="S77">
        <f t="shared" si="17"/>
        <v>2.29999999999997</v>
      </c>
      <c r="T77">
        <f t="shared" si="15"/>
        <v>0.007963478837165113</v>
      </c>
      <c r="U77">
        <f t="shared" si="16"/>
        <v>-0.14156360582465533</v>
      </c>
      <c r="V77">
        <f t="shared" si="13"/>
        <v>0.06680006349374511</v>
      </c>
    </row>
    <row r="78" spans="15:22" ht="12.75">
      <c r="O78">
        <v>2.39999999999997</v>
      </c>
      <c r="P78" s="111">
        <f t="shared" si="7"/>
        <v>-0.003532263402380138</v>
      </c>
      <c r="Q78" s="111">
        <f t="shared" si="8"/>
        <v>-0.25482757750574725</v>
      </c>
      <c r="R78" s="111">
        <f t="shared" si="14"/>
        <v>0.0334474243211886</v>
      </c>
      <c r="S78">
        <f t="shared" si="17"/>
        <v>2.39999999999997</v>
      </c>
      <c r="T78">
        <f t="shared" si="15"/>
        <v>-0.005618211380416068</v>
      </c>
      <c r="U78">
        <f t="shared" si="16"/>
        <v>-0.12817148590433833</v>
      </c>
      <c r="V78">
        <f t="shared" si="13"/>
        <v>0.0668948486423772</v>
      </c>
    </row>
    <row r="79" spans="15:22" ht="12.75">
      <c r="O79">
        <v>2.49999999999997</v>
      </c>
      <c r="P79" s="111">
        <f t="shared" si="7"/>
        <v>-0.010459511995549906</v>
      </c>
      <c r="Q79" s="111">
        <f t="shared" si="8"/>
        <v>-0.2284165805379921</v>
      </c>
      <c r="R79" s="111">
        <f t="shared" si="14"/>
        <v>0.03288093628985793</v>
      </c>
      <c r="S79">
        <f t="shared" si="17"/>
        <v>2.49999999999997</v>
      </c>
      <c r="T79">
        <f t="shared" si="15"/>
        <v>-0.016636287454497363</v>
      </c>
      <c r="U79">
        <f t="shared" si="16"/>
        <v>-0.11488745770493435</v>
      </c>
      <c r="V79">
        <f t="shared" si="13"/>
        <v>0.06576187257971586</v>
      </c>
    </row>
    <row r="80" spans="15:22" ht="12.75">
      <c r="O80">
        <v>2.59999999999997</v>
      </c>
      <c r="P80" s="111">
        <f t="shared" si="7"/>
        <v>-0.015941780243856157</v>
      </c>
      <c r="Q80" s="111">
        <f t="shared" si="8"/>
        <v>-0.20265948657340804</v>
      </c>
      <c r="R80" s="111">
        <f t="shared" si="14"/>
        <v>0.03182209692216616</v>
      </c>
      <c r="S80">
        <f t="shared" si="17"/>
        <v>2.59999999999997</v>
      </c>
      <c r="T80">
        <f t="shared" si="15"/>
        <v>-0.02535606238475131</v>
      </c>
      <c r="U80">
        <f t="shared" si="16"/>
        <v>-0.10193232530391332</v>
      </c>
      <c r="V80">
        <f t="shared" si="13"/>
        <v>0.06364419384433231</v>
      </c>
    </row>
    <row r="81" spans="15:22" ht="12.75">
      <c r="O81">
        <v>2.69999999999997</v>
      </c>
      <c r="P81" s="111">
        <f t="shared" si="7"/>
        <v>-0.020141787389735166</v>
      </c>
      <c r="Q81" s="111">
        <f t="shared" si="8"/>
        <v>-0.17790388288450845</v>
      </c>
      <c r="R81" s="111">
        <f t="shared" si="14"/>
        <v>0.03037931592899071</v>
      </c>
      <c r="S81">
        <f t="shared" si="17"/>
        <v>2.69999999999997</v>
      </c>
      <c r="T81">
        <f t="shared" si="15"/>
        <v>-0.03203634787221135</v>
      </c>
      <c r="U81">
        <f t="shared" si="16"/>
        <v>-0.0894809158437515</v>
      </c>
      <c r="V81">
        <f t="shared" si="13"/>
        <v>0.06075863185798142</v>
      </c>
    </row>
    <row r="82" spans="15:22" ht="12.75">
      <c r="O82">
        <v>2.79999999999997</v>
      </c>
      <c r="P82" s="111">
        <f t="shared" si="7"/>
        <v>-0.023215961444036204</v>
      </c>
      <c r="Q82" s="111">
        <f t="shared" si="8"/>
        <v>-0.15441622613813927</v>
      </c>
      <c r="R82" s="111">
        <f t="shared" si="14"/>
        <v>0.02864829977147083</v>
      </c>
      <c r="S82">
        <f t="shared" si="17"/>
        <v>2.79999999999997</v>
      </c>
      <c r="T82">
        <f t="shared" si="15"/>
        <v>-0.03692594915325284</v>
      </c>
      <c r="U82">
        <f t="shared" si="16"/>
        <v>-0.07766724993263048</v>
      </c>
      <c r="V82">
        <f t="shared" si="13"/>
        <v>0.05729659954294166</v>
      </c>
    </row>
    <row r="83" spans="15:22" ht="12.75">
      <c r="O83">
        <v>2.89999999999997</v>
      </c>
      <c r="P83" s="111">
        <f t="shared" si="7"/>
        <v>-0.02531274875369827</v>
      </c>
      <c r="Q83" s="111">
        <f t="shared" si="8"/>
        <v>-0.13239172687868245</v>
      </c>
      <c r="R83" s="111">
        <f t="shared" si="14"/>
        <v>0.026712622393296255</v>
      </c>
      <c r="S83">
        <f t="shared" si="17"/>
        <v>2.89999999999997</v>
      </c>
      <c r="T83">
        <f t="shared" si="15"/>
        <v>-0.04026097629690175</v>
      </c>
      <c r="U83">
        <f t="shared" si="16"/>
        <v>-0.06658951327628326</v>
      </c>
      <c r="V83">
        <f t="shared" si="13"/>
        <v>0.05342524478659251</v>
      </c>
    </row>
    <row r="84" spans="15:22" ht="12.75">
      <c r="O84">
        <v>2.99999999999997</v>
      </c>
      <c r="P84" s="111">
        <f t="shared" si="7"/>
        <v>-0.02657137443502445</v>
      </c>
      <c r="Q84" s="111">
        <f t="shared" si="8"/>
        <v>-0.11196373158194083</v>
      </c>
      <c r="R84" s="111">
        <f t="shared" si="14"/>
        <v>0.02464441205595998</v>
      </c>
      <c r="S84">
        <f t="shared" si="17"/>
        <v>2.99999999999997</v>
      </c>
      <c r="T84">
        <f t="shared" si="15"/>
        <v>-0.04226287262256814</v>
      </c>
      <c r="U84">
        <f t="shared" si="16"/>
        <v>-0.05631477560127178</v>
      </c>
      <c r="V84">
        <f t="shared" si="13"/>
        <v>0.04928882411191996</v>
      </c>
    </row>
    <row r="85" spans="15:22" ht="12.75">
      <c r="O85">
        <v>3.09999999999997</v>
      </c>
      <c r="P85" s="111">
        <f t="shared" si="7"/>
        <v>-0.027120994376619873</v>
      </c>
      <c r="Q85" s="111">
        <f t="shared" si="8"/>
        <v>-0.09321252356997288</v>
      </c>
      <c r="R85" s="111">
        <f t="shared" si="14"/>
        <v>0.02250512080159003</v>
      </c>
      <c r="S85">
        <f t="shared" si="17"/>
        <v>3.09999999999997</v>
      </c>
      <c r="T85">
        <f t="shared" si="15"/>
        <v>-0.043137065925563135</v>
      </c>
      <c r="U85">
        <f t="shared" si="16"/>
        <v>-0.046883417280796987</v>
      </c>
      <c r="V85">
        <f t="shared" si="13"/>
        <v>0.04501024160318006</v>
      </c>
    </row>
    <row r="86" spans="15:22" ht="12.75">
      <c r="O86">
        <v>3.19999999999997</v>
      </c>
      <c r="P86" s="111">
        <f aca="true" t="shared" si="18" ref="P86:P104">$B$25/(2*$E$25*$H$25*$B$26)*T86</f>
        <v>-0.027080183178448954</v>
      </c>
      <c r="Q86" s="111">
        <f aca="true" t="shared" si="19" ref="Q86:Q104">$B$25*$B$26/4*U86</f>
        <v>-0.07617348886153137</v>
      </c>
      <c r="R86" s="111">
        <f t="shared" si="14"/>
        <v>0.020346347640742193</v>
      </c>
      <c r="S86">
        <f t="shared" si="17"/>
        <v>3.19999999999997</v>
      </c>
      <c r="T86">
        <f t="shared" si="15"/>
        <v>-0.04307215402294065</v>
      </c>
      <c r="U86">
        <f t="shared" si="16"/>
        <v>-0.03831323654002811</v>
      </c>
      <c r="V86">
        <f t="shared" si="13"/>
        <v>0.040692695281484385</v>
      </c>
    </row>
    <row r="87" spans="15:22" ht="12.75">
      <c r="O87">
        <v>3.29999999999997</v>
      </c>
      <c r="P87" s="111">
        <f t="shared" si="18"/>
        <v>-0.02655670639876521</v>
      </c>
      <c r="Q87" s="111">
        <f t="shared" si="19"/>
        <v>-0.06084461430036746</v>
      </c>
      <c r="R87" s="111">
        <f t="shared" si="14"/>
        <v>0.018210690829443946</v>
      </c>
      <c r="S87">
        <f t="shared" si="17"/>
        <v>3.29999999999997</v>
      </c>
      <c r="T87">
        <f t="shared" si="15"/>
        <v>-0.04223954250279721</v>
      </c>
      <c r="U87">
        <f t="shared" si="16"/>
        <v>-0.030603220814978575</v>
      </c>
      <c r="V87">
        <f t="shared" si="13"/>
        <v>0.03642138165888789</v>
      </c>
    </row>
    <row r="88" spans="15:22" ht="12.75">
      <c r="O88">
        <v>3.39999999999997</v>
      </c>
      <c r="P88" s="111">
        <f t="shared" si="18"/>
        <v>-0.025647529694230713</v>
      </c>
      <c r="Q88" s="111">
        <f t="shared" si="19"/>
        <v>-0.04719330330711078</v>
      </c>
      <c r="R88" s="111">
        <f t="shared" si="14"/>
        <v>0.016132608539055446</v>
      </c>
      <c r="S88">
        <f t="shared" si="17"/>
        <v>3.39999999999997</v>
      </c>
      <c r="T88">
        <f t="shared" si="15"/>
        <v>-0.04079345926201086</v>
      </c>
      <c r="U88">
        <f t="shared" si="16"/>
        <v>-0.023736974894210932</v>
      </c>
      <c r="V88">
        <f t="shared" si="13"/>
        <v>0.03226521707811089</v>
      </c>
    </row>
    <row r="89" spans="15:22" ht="12.75">
      <c r="O89">
        <v>3.49999999999997</v>
      </c>
      <c r="P89" s="111">
        <f t="shared" si="18"/>
        <v>-0.024439021746368746</v>
      </c>
      <c r="Q89" s="111">
        <f t="shared" si="19"/>
        <v>-0.035162509605605345</v>
      </c>
      <c r="R89" s="111">
        <f t="shared" si="14"/>
        <v>0.014139270822257783</v>
      </c>
      <c r="S89">
        <f t="shared" si="17"/>
        <v>3.49999999999997</v>
      </c>
      <c r="T89">
        <f t="shared" si="15"/>
        <v>-0.03887127726917694</v>
      </c>
      <c r="U89">
        <f t="shared" si="16"/>
        <v>-0.017685806019854197</v>
      </c>
      <c r="V89">
        <f t="shared" si="13"/>
        <v>0.028278541644515567</v>
      </c>
    </row>
    <row r="90" spans="15:22" ht="12.75">
      <c r="O90">
        <v>3.59999999999997</v>
      </c>
      <c r="P90" s="111">
        <f t="shared" si="18"/>
        <v>-0.023007312174536908</v>
      </c>
      <c r="Q90" s="111">
        <f t="shared" si="19"/>
        <v>-0.024676201553424388</v>
      </c>
      <c r="R90" s="111">
        <f t="shared" si="14"/>
        <v>0.01225138903509448</v>
      </c>
      <c r="S90">
        <f t="shared" si="17"/>
        <v>3.59999999999997</v>
      </c>
      <c r="T90">
        <f t="shared" si="15"/>
        <v>-0.03659408384003</v>
      </c>
      <c r="U90">
        <f t="shared" si="16"/>
        <v>-0.012411472300347923</v>
      </c>
      <c r="V90">
        <f t="shared" si="13"/>
        <v>0.02450277807018896</v>
      </c>
    </row>
    <row r="91" spans="15:22" ht="12.75">
      <c r="O91">
        <v>3.69999999999997</v>
      </c>
      <c r="P91" s="111">
        <f t="shared" si="18"/>
        <v>-0.02141876986406809</v>
      </c>
      <c r="Q91" s="111">
        <f t="shared" si="19"/>
        <v>-0.015644179530799683</v>
      </c>
      <c r="R91" s="111">
        <f t="shared" si="14"/>
        <v>0.010484011791744487</v>
      </c>
      <c r="S91">
        <f t="shared" si="17"/>
        <v>3.69999999999997</v>
      </c>
      <c r="T91">
        <f t="shared" si="15"/>
        <v>-0.03406744143818234</v>
      </c>
      <c r="U91">
        <f t="shared" si="16"/>
        <v>-0.007868605728795608</v>
      </c>
      <c r="V91">
        <f t="shared" si="13"/>
        <v>0.020968023583488975</v>
      </c>
    </row>
    <row r="92" spans="15:22" ht="12.75">
      <c r="O92">
        <v>3.79999999999997</v>
      </c>
      <c r="P92" s="111">
        <f t="shared" si="18"/>
        <v>-0.019730571225826048</v>
      </c>
      <c r="Q92" s="111">
        <f t="shared" si="19"/>
        <v>-0.00796627647947912</v>
      </c>
      <c r="R92" s="111">
        <f t="shared" si="14"/>
        <v>0.008847279114415834</v>
      </c>
      <c r="S92">
        <f t="shared" si="17"/>
        <v>3.79999999999997</v>
      </c>
      <c r="T92">
        <f t="shared" si="15"/>
        <v>-0.03138229151550576</v>
      </c>
      <c r="U92">
        <f t="shared" si="16"/>
        <v>-0.0040068249421575716</v>
      </c>
      <c r="V92">
        <f t="shared" si="13"/>
        <v>0.017694558228831668</v>
      </c>
    </row>
    <row r="93" spans="15:22" ht="12.75">
      <c r="O93">
        <v>3.89999999999997</v>
      </c>
      <c r="P93" s="111">
        <f t="shared" si="18"/>
        <v>-0.017991331801722795</v>
      </c>
      <c r="Q93" s="111">
        <f t="shared" si="19"/>
        <v>-0.0015359773913451744</v>
      </c>
      <c r="R93" s="111">
        <f t="shared" si="14"/>
        <v>0.007347128708634411</v>
      </c>
      <c r="S93">
        <f t="shared" si="17"/>
        <v>3.89999999999997</v>
      </c>
      <c r="T93">
        <f t="shared" si="15"/>
        <v>-0.0286159591068918</v>
      </c>
      <c r="U93">
        <f t="shared" si="16"/>
        <v>-0.0007725557276458444</v>
      </c>
      <c r="V93">
        <f t="shared" si="13"/>
        <v>0.014694257417268822</v>
      </c>
    </row>
    <row r="94" spans="15:22" ht="12.75">
      <c r="O94">
        <v>3.99999999999997</v>
      </c>
      <c r="P94" s="111">
        <f t="shared" si="18"/>
        <v>-0.016241778303513678</v>
      </c>
      <c r="Q94" s="111">
        <f t="shared" si="19"/>
        <v>0.0037565024276594613</v>
      </c>
      <c r="R94" s="111">
        <f t="shared" si="14"/>
        <v>0.0059859502608316855</v>
      </c>
      <c r="S94">
        <f t="shared" si="17"/>
        <v>3.99999999999997</v>
      </c>
      <c r="T94">
        <f t="shared" si="15"/>
        <v>-0.025833221735816387</v>
      </c>
      <c r="U94">
        <f t="shared" si="16"/>
        <v>0.001889420692489644</v>
      </c>
      <c r="V94">
        <f t="shared" si="13"/>
        <v>0.011971900521663371</v>
      </c>
    </row>
    <row r="95" spans="15:22" ht="12.75">
      <c r="O95">
        <v>4.09999999999997</v>
      </c>
      <c r="P95" s="111">
        <f t="shared" si="18"/>
        <v>-0.014515441593840035</v>
      </c>
      <c r="Q95" s="111">
        <f t="shared" si="19"/>
        <v>0.008021637917489936</v>
      </c>
      <c r="R95" s="111">
        <f t="shared" si="14"/>
        <v>0.004763185339527957</v>
      </c>
      <c r="S95">
        <f t="shared" si="17"/>
        <v>4.09999999999997</v>
      </c>
      <c r="T95">
        <f t="shared" si="15"/>
        <v>-0.023087411629417447</v>
      </c>
      <c r="U95">
        <f t="shared" si="16"/>
        <v>0.00403467027130562</v>
      </c>
      <c r="V95">
        <f t="shared" si="13"/>
        <v>0.009526370679055913</v>
      </c>
    </row>
    <row r="96" spans="15:22" ht="12.75">
      <c r="O96">
        <v>4.19999999999997</v>
      </c>
      <c r="P96" s="111">
        <f t="shared" si="18"/>
        <v>-0.012839354272627036</v>
      </c>
      <c r="Q96" s="111">
        <f t="shared" si="19"/>
        <v>0.011368469905901044</v>
      </c>
      <c r="R96" s="111">
        <f t="shared" si="14"/>
        <v>0.0036758719042427846</v>
      </c>
      <c r="S96">
        <f t="shared" si="17"/>
        <v>4.19999999999997</v>
      </c>
      <c r="T96">
        <f t="shared" si="15"/>
        <v>-0.020421525258580896</v>
      </c>
      <c r="U96">
        <f t="shared" si="16"/>
        <v>0.005718037641609755</v>
      </c>
      <c r="V96">
        <f t="shared" si="13"/>
        <v>0.007351743808485569</v>
      </c>
    </row>
    <row r="97" spans="15:22" ht="12.75">
      <c r="O97">
        <v>4.29999999999997</v>
      </c>
      <c r="P97" s="111">
        <f t="shared" si="18"/>
        <v>-0.01123473940997818</v>
      </c>
      <c r="Q97" s="111">
        <f t="shared" si="19"/>
        <v>0.013902891783916982</v>
      </c>
      <c r="R97" s="111">
        <f t="shared" si="14"/>
        <v>0.002719133609204482</v>
      </c>
      <c r="S97">
        <f t="shared" si="17"/>
        <v>4.29999999999997</v>
      </c>
      <c r="T97">
        <f t="shared" si="15"/>
        <v>-0.017869318796162503</v>
      </c>
      <c r="U97">
        <f t="shared" si="16"/>
        <v>0.006992784359344574</v>
      </c>
      <c r="V97">
        <f t="shared" si="13"/>
        <v>0.005438267218408964</v>
      </c>
    </row>
    <row r="98" spans="15:22" ht="12.75">
      <c r="O98">
        <v>4.39999999999997</v>
      </c>
      <c r="P98" s="111">
        <f t="shared" si="18"/>
        <v>-0.00971767956660529</v>
      </c>
      <c r="Q98" s="111">
        <f t="shared" si="19"/>
        <v>0.01572630371273435</v>
      </c>
      <c r="R98" s="111">
        <f t="shared" si="14"/>
        <v>0.0018866150540555293</v>
      </c>
      <c r="S98">
        <f t="shared" si="17"/>
        <v>4.39999999999997</v>
      </c>
      <c r="T98">
        <f t="shared" si="15"/>
        <v>-0.015456372221717732</v>
      </c>
      <c r="U98">
        <f t="shared" si="16"/>
        <v>0.007909912005495614</v>
      </c>
      <c r="V98">
        <f t="shared" si="13"/>
        <v>0.0037732301081110585</v>
      </c>
    </row>
    <row r="99" spans="15:22" ht="12.75">
      <c r="O99">
        <v>4.49999999999997</v>
      </c>
      <c r="P99" s="111">
        <f t="shared" si="18"/>
        <v>-0.008299757567959736</v>
      </c>
      <c r="Q99" s="111">
        <f t="shared" si="19"/>
        <v>0.016934592094398605</v>
      </c>
      <c r="R99" s="111">
        <f t="shared" si="14"/>
        <v>0.0011708649030764751</v>
      </c>
      <c r="S99">
        <f t="shared" si="17"/>
        <v>4.49999999999997</v>
      </c>
      <c r="T99">
        <f t="shared" si="15"/>
        <v>-0.013201108499322366</v>
      </c>
      <c r="U99">
        <f t="shared" si="16"/>
        <v>0.008517648887016465</v>
      </c>
      <c r="V99">
        <f t="shared" si="13"/>
        <v>0.0023417298061529502</v>
      </c>
    </row>
    <row r="100" spans="15:22" ht="12.75">
      <c r="O100">
        <v>4.59999999999997</v>
      </c>
      <c r="P100" s="111">
        <f t="shared" si="18"/>
        <v>-0.006988662556318628</v>
      </c>
      <c r="Q100" s="111">
        <f t="shared" si="19"/>
        <v>0.017617393814202128</v>
      </c>
      <c r="R100" s="111">
        <f t="shared" si="14"/>
        <v>0.0005636693895485456</v>
      </c>
      <c r="S100">
        <f t="shared" si="17"/>
        <v>4.59999999999997</v>
      </c>
      <c r="T100">
        <f t="shared" si="15"/>
        <v>-0.011115757528541029</v>
      </c>
      <c r="U100">
        <f t="shared" si="16"/>
        <v>0.008861079970346845</v>
      </c>
      <c r="V100">
        <f t="shared" si="13"/>
        <v>0.0011273387790970912</v>
      </c>
    </row>
    <row r="101" spans="15:22" ht="12.75">
      <c r="O101">
        <v>4.69999999999997</v>
      </c>
      <c r="P101" s="111">
        <f t="shared" si="18"/>
        <v>-0.005788756647290121</v>
      </c>
      <c r="Q101" s="111">
        <f t="shared" si="19"/>
        <v>0.017857606949272072</v>
      </c>
      <c r="R101" s="111">
        <f t="shared" si="14"/>
        <v>5.633916355746106E-05</v>
      </c>
      <c r="S101">
        <f t="shared" si="17"/>
        <v>4.69999999999997</v>
      </c>
      <c r="T101">
        <f t="shared" si="15"/>
        <v>-0.009207257435091046</v>
      </c>
      <c r="U101">
        <f t="shared" si="16"/>
        <v>0.008981900780861201</v>
      </c>
      <c r="V101">
        <f t="shared" si="13"/>
        <v>0.00011267832711492213</v>
      </c>
    </row>
    <row r="102" spans="15:22" ht="12.75">
      <c r="O102">
        <v>4.79999999999997</v>
      </c>
      <c r="P102" s="111">
        <f t="shared" si="18"/>
        <v>-0.0047015990773016875</v>
      </c>
      <c r="Q102" s="111">
        <f t="shared" si="19"/>
        <v>0.017731112121193552</v>
      </c>
      <c r="R102" s="111">
        <f t="shared" si="14"/>
        <v>-0.00036004725037640527</v>
      </c>
      <c r="S102">
        <f t="shared" si="17"/>
        <v>4.79999999999997</v>
      </c>
      <c r="T102">
        <f t="shared" si="15"/>
        <v>-0.007478088249152411</v>
      </c>
      <c r="U102">
        <f t="shared" si="16"/>
        <v>0.008918277250658031</v>
      </c>
      <c r="V102">
        <f t="shared" si="13"/>
        <v>-0.0007200945007528105</v>
      </c>
    </row>
    <row r="103" spans="15:22" ht="12.75">
      <c r="O103">
        <v>4.89999999999996</v>
      </c>
      <c r="P103" s="111">
        <f t="shared" si="18"/>
        <v>-0.0037264260622814427</v>
      </c>
      <c r="Q103" s="111">
        <f t="shared" si="19"/>
        <v>0.017306671351995394</v>
      </c>
      <c r="R103" s="111">
        <f t="shared" si="14"/>
        <v>-0.0006944399263299509</v>
      </c>
      <c r="S103">
        <f t="shared" si="17"/>
        <v>4.89999999999996</v>
      </c>
      <c r="T103">
        <f t="shared" si="15"/>
        <v>-0.005927035140494187</v>
      </c>
      <c r="U103">
        <f t="shared" si="16"/>
        <v>0.00870479484581399</v>
      </c>
      <c r="V103">
        <f t="shared" si="13"/>
        <v>-0.0013888798526599019</v>
      </c>
    </row>
    <row r="104" spans="15:22" ht="12.75">
      <c r="O104">
        <v>4.99999999999996</v>
      </c>
      <c r="P104" s="111">
        <f t="shared" si="18"/>
        <v>-0.0028605857118463064</v>
      </c>
      <c r="Q104" s="111">
        <f t="shared" si="19"/>
        <v>0.01664597407797557</v>
      </c>
      <c r="R104" s="111">
        <f t="shared" si="14"/>
        <v>-0.0009556503856478944</v>
      </c>
      <c r="S104">
        <f t="shared" si="17"/>
        <v>4.99999999999996</v>
      </c>
      <c r="T104">
        <f t="shared" si="15"/>
        <v>-0.004549880167521249</v>
      </c>
      <c r="U104">
        <f t="shared" si="16"/>
        <v>0.008372481710112826</v>
      </c>
      <c r="V104">
        <f t="shared" si="13"/>
        <v>-0.0019113007712957888</v>
      </c>
    </row>
  </sheetData>
  <sheetProtection password="F24A" sheet="1" objects="1" scenarios="1"/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2"/>
  <headerFooter alignWithMargins="0">
    <oddHeader>&amp;LTARTÓK STATIKÁJA II. &amp;RRUGALMASAN ÁGYAZOTT GERENDA</oddHeader>
    <oddFooter>&amp;LSZE - SZT. Agárdy Gyula &amp;F &amp;A&amp;R&amp;P/&amp;N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9028. Győr, Páva u. 45/a.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Agárdy Gyula</dc:creator>
  <cp:keywords/>
  <dc:description/>
  <cp:lastModifiedBy>Agárdy Gyula</cp:lastModifiedBy>
  <cp:lastPrinted>2004-03-15T15:56:24Z</cp:lastPrinted>
  <dcterms:created xsi:type="dcterms:W3CDTF">2004-03-12T15:04:50Z</dcterms:created>
  <dcterms:modified xsi:type="dcterms:W3CDTF">2004-03-15T16:17:31Z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