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kéttámaszú gerenda" sheetId="1" r:id="rId1"/>
    <sheet name="kéttámaszú keret" sheetId="2" r:id="rId2"/>
    <sheet name="GERBER-tartó" sheetId="3" r:id="rId3"/>
  </sheets>
  <definedNames/>
  <calcPr fullCalcOnLoad="1"/>
</workbook>
</file>

<file path=xl/sharedStrings.xml><?xml version="1.0" encoding="utf-8"?>
<sst xmlns="http://schemas.openxmlformats.org/spreadsheetml/2006/main" count="595" uniqueCount="124">
  <si>
    <t>F</t>
  </si>
  <si>
    <t>L</t>
  </si>
  <si>
    <t>f</t>
  </si>
  <si>
    <t>F=</t>
  </si>
  <si>
    <t>L=</t>
  </si>
  <si>
    <t>f=</t>
  </si>
  <si>
    <t>kN</t>
  </si>
  <si>
    <t>m</t>
  </si>
  <si>
    <t>Ay=</t>
  </si>
  <si>
    <t>B=</t>
  </si>
  <si>
    <r>
      <t>S</t>
    </r>
    <r>
      <rPr>
        <sz val="10"/>
        <rFont val="Arial CE"/>
        <family val="0"/>
      </rPr>
      <t xml:space="preserve"> F</t>
    </r>
    <r>
      <rPr>
        <vertAlign val="subscript"/>
        <sz val="10"/>
        <rFont val="Arial CE"/>
        <family val="2"/>
      </rPr>
      <t>i</t>
    </r>
    <r>
      <rPr>
        <sz val="10"/>
        <rFont val="Arial CE"/>
        <family val="0"/>
      </rPr>
      <t>=</t>
    </r>
  </si>
  <si>
    <t>+A</t>
  </si>
  <si>
    <t>+B</t>
  </si>
  <si>
    <t>eredményvázlat</t>
  </si>
  <si>
    <r>
      <t>k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0"/>
      </rPr>
      <t>=</t>
    </r>
  </si>
  <si>
    <r>
      <t>k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=</t>
    </r>
  </si>
  <si>
    <t>Kéttámaszú konzolos tartó támaszerői, függőleges koncentrált erőből</t>
  </si>
  <si>
    <t>Kéttámaszú konzolos tartó támaszerői, függőleges koncentrált erőkből</t>
  </si>
  <si>
    <r>
      <t>F</t>
    </r>
    <r>
      <rPr>
        <b/>
        <vertAlign val="subscript"/>
        <sz val="10"/>
        <rFont val="Arial CE"/>
        <family val="2"/>
      </rPr>
      <t>i</t>
    </r>
  </si>
  <si>
    <r>
      <t>f</t>
    </r>
    <r>
      <rPr>
        <vertAlign val="subscript"/>
        <sz val="10"/>
        <rFont val="Arial CE"/>
        <family val="2"/>
      </rPr>
      <t>i</t>
    </r>
  </si>
  <si>
    <r>
      <t>f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0"/>
      </rPr>
      <t xml:space="preserve"> =</t>
    </r>
  </si>
  <si>
    <r>
      <t>f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 xml:space="preserve"> =</t>
    </r>
  </si>
  <si>
    <r>
      <t>f</t>
    </r>
    <r>
      <rPr>
        <vertAlign val="subscript"/>
        <sz val="10"/>
        <rFont val="Arial CE"/>
        <family val="2"/>
      </rPr>
      <t>3</t>
    </r>
    <r>
      <rPr>
        <sz val="10"/>
        <rFont val="Arial CE"/>
        <family val="0"/>
      </rPr>
      <t xml:space="preserve"> =</t>
    </r>
  </si>
  <si>
    <r>
      <t>f</t>
    </r>
    <r>
      <rPr>
        <vertAlign val="subscript"/>
        <sz val="10"/>
        <rFont val="Arial CE"/>
        <family val="2"/>
      </rPr>
      <t>4</t>
    </r>
    <r>
      <rPr>
        <sz val="10"/>
        <rFont val="Arial CE"/>
        <family val="0"/>
      </rPr>
      <t xml:space="preserve"> =</t>
    </r>
  </si>
  <si>
    <r>
      <t>f</t>
    </r>
    <r>
      <rPr>
        <vertAlign val="subscript"/>
        <sz val="10"/>
        <rFont val="Arial CE"/>
        <family val="2"/>
      </rPr>
      <t>5</t>
    </r>
    <r>
      <rPr>
        <sz val="10"/>
        <rFont val="Arial CE"/>
        <family val="0"/>
      </rPr>
      <t xml:space="preserve"> =</t>
    </r>
  </si>
  <si>
    <r>
      <t>F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0"/>
      </rPr>
      <t>=</t>
    </r>
  </si>
  <si>
    <r>
      <t>F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=</t>
    </r>
  </si>
  <si>
    <r>
      <t>F</t>
    </r>
    <r>
      <rPr>
        <vertAlign val="subscript"/>
        <sz val="10"/>
        <rFont val="Arial CE"/>
        <family val="2"/>
      </rPr>
      <t>3</t>
    </r>
    <r>
      <rPr>
        <sz val="10"/>
        <rFont val="Arial CE"/>
        <family val="0"/>
      </rPr>
      <t>=</t>
    </r>
  </si>
  <si>
    <r>
      <t>F</t>
    </r>
    <r>
      <rPr>
        <vertAlign val="subscript"/>
        <sz val="10"/>
        <rFont val="Arial CE"/>
        <family val="2"/>
      </rPr>
      <t>4</t>
    </r>
    <r>
      <rPr>
        <sz val="10"/>
        <rFont val="Arial CE"/>
        <family val="0"/>
      </rPr>
      <t>=</t>
    </r>
  </si>
  <si>
    <r>
      <t>F</t>
    </r>
    <r>
      <rPr>
        <vertAlign val="subscript"/>
        <sz val="10"/>
        <rFont val="Arial CE"/>
        <family val="2"/>
      </rPr>
      <t>5</t>
    </r>
    <r>
      <rPr>
        <sz val="10"/>
        <rFont val="Arial CE"/>
        <family val="0"/>
      </rPr>
      <t>=</t>
    </r>
  </si>
  <si>
    <t xml:space="preserve">  B</t>
  </si>
  <si>
    <t xml:space="preserve">  A</t>
  </si>
  <si>
    <r>
      <t>a</t>
    </r>
    <r>
      <rPr>
        <vertAlign val="subscript"/>
        <sz val="10"/>
        <rFont val="Arial CE"/>
        <family val="2"/>
      </rPr>
      <t>i</t>
    </r>
    <r>
      <rPr>
        <sz val="10"/>
        <rFont val="Arial CE"/>
        <family val="0"/>
      </rPr>
      <t xml:space="preserve"> </t>
    </r>
  </si>
  <si>
    <t>fok</t>
  </si>
  <si>
    <r>
      <t xml:space="preserve">a </t>
    </r>
    <r>
      <rPr>
        <vertAlign val="subscript"/>
        <sz val="10"/>
        <rFont val="Arial CE"/>
        <family val="2"/>
      </rPr>
      <t>5</t>
    </r>
    <r>
      <rPr>
        <sz val="10"/>
        <rFont val="Arial CE"/>
        <family val="0"/>
      </rPr>
      <t xml:space="preserve"> =</t>
    </r>
  </si>
  <si>
    <r>
      <t xml:space="preserve">a </t>
    </r>
    <r>
      <rPr>
        <vertAlign val="subscript"/>
        <sz val="10"/>
        <rFont val="Arial CE"/>
        <family val="2"/>
      </rPr>
      <t>4</t>
    </r>
    <r>
      <rPr>
        <sz val="10"/>
        <rFont val="Arial CE"/>
        <family val="0"/>
      </rPr>
      <t xml:space="preserve"> =</t>
    </r>
  </si>
  <si>
    <r>
      <t xml:space="preserve">a </t>
    </r>
    <r>
      <rPr>
        <vertAlign val="subscript"/>
        <sz val="10"/>
        <rFont val="Arial CE"/>
        <family val="2"/>
      </rPr>
      <t>3</t>
    </r>
    <r>
      <rPr>
        <sz val="10"/>
        <rFont val="Arial CE"/>
        <family val="0"/>
      </rPr>
      <t xml:space="preserve"> =</t>
    </r>
  </si>
  <si>
    <r>
      <t xml:space="preserve">a 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 xml:space="preserve"> =</t>
    </r>
  </si>
  <si>
    <r>
      <t xml:space="preserve">a 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0"/>
      </rPr>
      <t xml:space="preserve"> =</t>
    </r>
  </si>
  <si>
    <r>
      <t>F</t>
    </r>
    <r>
      <rPr>
        <vertAlign val="subscript"/>
        <sz val="10"/>
        <rFont val="Arial CE"/>
        <family val="2"/>
      </rPr>
      <t>1y</t>
    </r>
    <r>
      <rPr>
        <sz val="10"/>
        <rFont val="Arial CE"/>
        <family val="0"/>
      </rPr>
      <t>=</t>
    </r>
  </si>
  <si>
    <r>
      <t>F</t>
    </r>
    <r>
      <rPr>
        <vertAlign val="subscript"/>
        <sz val="10"/>
        <rFont val="Arial CE"/>
        <family val="2"/>
      </rPr>
      <t>2y</t>
    </r>
    <r>
      <rPr>
        <sz val="10"/>
        <rFont val="Arial CE"/>
        <family val="0"/>
      </rPr>
      <t>=</t>
    </r>
  </si>
  <si>
    <r>
      <t>F</t>
    </r>
    <r>
      <rPr>
        <vertAlign val="subscript"/>
        <sz val="10"/>
        <rFont val="Arial CE"/>
        <family val="2"/>
      </rPr>
      <t>3y</t>
    </r>
    <r>
      <rPr>
        <sz val="10"/>
        <rFont val="Arial CE"/>
        <family val="0"/>
      </rPr>
      <t>=</t>
    </r>
  </si>
  <si>
    <r>
      <t>F</t>
    </r>
    <r>
      <rPr>
        <vertAlign val="subscript"/>
        <sz val="10"/>
        <rFont val="Arial CE"/>
        <family val="2"/>
      </rPr>
      <t>4y</t>
    </r>
    <r>
      <rPr>
        <sz val="10"/>
        <rFont val="Arial CE"/>
        <family val="0"/>
      </rPr>
      <t>=</t>
    </r>
  </si>
  <si>
    <r>
      <t>F</t>
    </r>
    <r>
      <rPr>
        <vertAlign val="subscript"/>
        <sz val="10"/>
        <rFont val="Arial CE"/>
        <family val="2"/>
      </rPr>
      <t>5y</t>
    </r>
    <r>
      <rPr>
        <sz val="10"/>
        <rFont val="Arial CE"/>
        <family val="0"/>
      </rPr>
      <t>=</t>
    </r>
  </si>
  <si>
    <r>
      <t>F</t>
    </r>
    <r>
      <rPr>
        <vertAlign val="subscript"/>
        <sz val="10"/>
        <rFont val="Arial CE"/>
        <family val="2"/>
      </rPr>
      <t>1x</t>
    </r>
    <r>
      <rPr>
        <sz val="10"/>
        <rFont val="Arial CE"/>
        <family val="0"/>
      </rPr>
      <t>=</t>
    </r>
  </si>
  <si>
    <r>
      <t>F</t>
    </r>
    <r>
      <rPr>
        <vertAlign val="subscript"/>
        <sz val="10"/>
        <rFont val="Arial CE"/>
        <family val="2"/>
      </rPr>
      <t>2x</t>
    </r>
    <r>
      <rPr>
        <sz val="10"/>
        <rFont val="Arial CE"/>
        <family val="0"/>
      </rPr>
      <t>=</t>
    </r>
  </si>
  <si>
    <r>
      <t>F</t>
    </r>
    <r>
      <rPr>
        <vertAlign val="subscript"/>
        <sz val="10"/>
        <rFont val="Arial CE"/>
        <family val="2"/>
      </rPr>
      <t>3x</t>
    </r>
    <r>
      <rPr>
        <sz val="10"/>
        <rFont val="Arial CE"/>
        <family val="0"/>
      </rPr>
      <t>=</t>
    </r>
  </si>
  <si>
    <r>
      <t>F</t>
    </r>
    <r>
      <rPr>
        <vertAlign val="subscript"/>
        <sz val="10"/>
        <rFont val="Arial CE"/>
        <family val="2"/>
      </rPr>
      <t>4x</t>
    </r>
    <r>
      <rPr>
        <sz val="10"/>
        <rFont val="Arial CE"/>
        <family val="0"/>
      </rPr>
      <t>=</t>
    </r>
  </si>
  <si>
    <r>
      <t>F</t>
    </r>
    <r>
      <rPr>
        <vertAlign val="subscript"/>
        <sz val="10"/>
        <rFont val="Arial CE"/>
        <family val="2"/>
      </rPr>
      <t>5x</t>
    </r>
    <r>
      <rPr>
        <sz val="10"/>
        <rFont val="Arial CE"/>
        <family val="0"/>
      </rPr>
      <t>=</t>
    </r>
  </si>
  <si>
    <r>
      <t>A</t>
    </r>
    <r>
      <rPr>
        <vertAlign val="subscript"/>
        <sz val="10"/>
        <rFont val="Arial CE"/>
        <family val="2"/>
      </rPr>
      <t>y</t>
    </r>
    <r>
      <rPr>
        <sz val="10"/>
        <rFont val="Arial CE"/>
        <family val="0"/>
      </rPr>
      <t>=</t>
    </r>
  </si>
  <si>
    <r>
      <t>A</t>
    </r>
    <r>
      <rPr>
        <vertAlign val="subscript"/>
        <sz val="10"/>
        <rFont val="Arial CE"/>
        <family val="2"/>
      </rPr>
      <t>x</t>
    </r>
    <r>
      <rPr>
        <sz val="10"/>
        <rFont val="Arial CE"/>
        <family val="0"/>
      </rPr>
      <t>=</t>
    </r>
  </si>
  <si>
    <t>q</t>
  </si>
  <si>
    <t>g</t>
  </si>
  <si>
    <r>
      <t>k</t>
    </r>
    <r>
      <rPr>
        <vertAlign val="subscript"/>
        <sz val="10"/>
        <rFont val="Arial CE"/>
        <family val="2"/>
      </rPr>
      <t>1</t>
    </r>
  </si>
  <si>
    <r>
      <t>k</t>
    </r>
    <r>
      <rPr>
        <vertAlign val="subscript"/>
        <sz val="10"/>
        <rFont val="Arial CE"/>
        <family val="2"/>
      </rPr>
      <t>2</t>
    </r>
  </si>
  <si>
    <t>g=</t>
  </si>
  <si>
    <t>kN/m</t>
  </si>
  <si>
    <t>GYAKORLÓ FELADATOK - KÉTTÁMASZÚ GERENDA</t>
  </si>
  <si>
    <r>
      <t>h</t>
    </r>
    <r>
      <rPr>
        <vertAlign val="subscript"/>
        <sz val="10"/>
        <rFont val="Arial CE"/>
        <family val="2"/>
      </rPr>
      <t>2</t>
    </r>
  </si>
  <si>
    <r>
      <t>h</t>
    </r>
    <r>
      <rPr>
        <vertAlign val="subscript"/>
        <sz val="10"/>
        <rFont val="Arial CE"/>
        <family val="2"/>
      </rPr>
      <t>1</t>
    </r>
  </si>
  <si>
    <t>A</t>
  </si>
  <si>
    <t>B</t>
  </si>
  <si>
    <t>a</t>
  </si>
  <si>
    <t>b</t>
  </si>
  <si>
    <r>
      <t xml:space="preserve">Kéttámaszú konzolos tartó támaszerői, ferde koncentrált erőkből </t>
    </r>
    <r>
      <rPr>
        <sz val="10"/>
        <rFont val="Arial CE"/>
        <family val="2"/>
      </rPr>
      <t>(max. 5)</t>
    </r>
  </si>
  <si>
    <t>Kéttámaszú konzolos tartó támaszerői, függőleges (parciális) megoszló erőből</t>
  </si>
  <si>
    <t>GYAKORLÓ FELADATOK - KÉTTÁMASZÚ KERET</t>
  </si>
  <si>
    <r>
      <t>F</t>
    </r>
    <r>
      <rPr>
        <vertAlign val="subscript"/>
        <sz val="10"/>
        <rFont val="Arial CE"/>
        <family val="2"/>
      </rPr>
      <t>6y</t>
    </r>
    <r>
      <rPr>
        <sz val="10"/>
        <rFont val="Arial CE"/>
        <family val="0"/>
      </rPr>
      <t>=</t>
    </r>
  </si>
  <si>
    <r>
      <t>F</t>
    </r>
    <r>
      <rPr>
        <vertAlign val="subscript"/>
        <sz val="10"/>
        <rFont val="Arial CE"/>
        <family val="2"/>
      </rPr>
      <t>7y</t>
    </r>
    <r>
      <rPr>
        <sz val="10"/>
        <rFont val="Arial CE"/>
        <family val="0"/>
      </rPr>
      <t>=</t>
    </r>
  </si>
  <si>
    <r>
      <t>F</t>
    </r>
    <r>
      <rPr>
        <vertAlign val="subscript"/>
        <sz val="10"/>
        <rFont val="Arial CE"/>
        <family val="2"/>
      </rPr>
      <t>6x</t>
    </r>
    <r>
      <rPr>
        <sz val="10"/>
        <rFont val="Arial CE"/>
        <family val="0"/>
      </rPr>
      <t>=</t>
    </r>
  </si>
  <si>
    <r>
      <t>F</t>
    </r>
    <r>
      <rPr>
        <vertAlign val="subscript"/>
        <sz val="10"/>
        <rFont val="Arial CE"/>
        <family val="2"/>
      </rPr>
      <t>7x</t>
    </r>
    <r>
      <rPr>
        <sz val="10"/>
        <rFont val="Arial CE"/>
        <family val="0"/>
      </rPr>
      <t>=</t>
    </r>
  </si>
  <si>
    <r>
      <t>F</t>
    </r>
    <r>
      <rPr>
        <vertAlign val="subscript"/>
        <sz val="10"/>
        <rFont val="Arial CE"/>
        <family val="2"/>
      </rPr>
      <t>6</t>
    </r>
    <r>
      <rPr>
        <sz val="10"/>
        <rFont val="Arial CE"/>
        <family val="0"/>
      </rPr>
      <t>=</t>
    </r>
  </si>
  <si>
    <r>
      <t>F</t>
    </r>
    <r>
      <rPr>
        <vertAlign val="subscript"/>
        <sz val="10"/>
        <rFont val="Arial CE"/>
        <family val="2"/>
      </rPr>
      <t>7</t>
    </r>
    <r>
      <rPr>
        <sz val="10"/>
        <rFont val="Arial CE"/>
        <family val="0"/>
      </rPr>
      <t>=</t>
    </r>
  </si>
  <si>
    <r>
      <t xml:space="preserve">a </t>
    </r>
    <r>
      <rPr>
        <vertAlign val="subscript"/>
        <sz val="10"/>
        <rFont val="Arial CE"/>
        <family val="2"/>
      </rPr>
      <t>6</t>
    </r>
    <r>
      <rPr>
        <sz val="10"/>
        <rFont val="Arial CE"/>
        <family val="0"/>
      </rPr>
      <t xml:space="preserve"> =</t>
    </r>
  </si>
  <si>
    <r>
      <t xml:space="preserve">a </t>
    </r>
    <r>
      <rPr>
        <vertAlign val="subscript"/>
        <sz val="10"/>
        <rFont val="Arial CE"/>
        <family val="2"/>
      </rPr>
      <t>7</t>
    </r>
    <r>
      <rPr>
        <sz val="10"/>
        <rFont val="Arial CE"/>
        <family val="0"/>
      </rPr>
      <t xml:space="preserve"> =</t>
    </r>
  </si>
  <si>
    <r>
      <t>f</t>
    </r>
    <r>
      <rPr>
        <vertAlign val="subscript"/>
        <sz val="10"/>
        <rFont val="Arial CE"/>
        <family val="2"/>
      </rPr>
      <t>6</t>
    </r>
    <r>
      <rPr>
        <sz val="10"/>
        <rFont val="Arial CE"/>
        <family val="0"/>
      </rPr>
      <t xml:space="preserve"> =</t>
    </r>
  </si>
  <si>
    <r>
      <t>f</t>
    </r>
    <r>
      <rPr>
        <vertAlign val="subscript"/>
        <sz val="10"/>
        <rFont val="Arial CE"/>
        <family val="2"/>
      </rPr>
      <t>7</t>
    </r>
    <r>
      <rPr>
        <sz val="10"/>
        <rFont val="Arial CE"/>
        <family val="0"/>
      </rPr>
      <t xml:space="preserve"> =</t>
    </r>
  </si>
  <si>
    <t>a=</t>
  </si>
  <si>
    <t>b=</t>
  </si>
  <si>
    <r>
      <t>h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=</t>
    </r>
  </si>
  <si>
    <r>
      <t>h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0"/>
      </rPr>
      <t>=</t>
    </r>
  </si>
  <si>
    <t>mafx</t>
  </si>
  <si>
    <t>mbfy</t>
  </si>
  <si>
    <t>mbfx</t>
  </si>
  <si>
    <t>mafy</t>
  </si>
  <si>
    <t>Kéttámaszú konzolos keret támaszerői parciális megoszló teherből</t>
  </si>
  <si>
    <r>
      <t>f</t>
    </r>
    <r>
      <rPr>
        <vertAlign val="subscript"/>
        <sz val="10"/>
        <rFont val="Arial CE"/>
        <family val="2"/>
      </rPr>
      <t>b</t>
    </r>
  </si>
  <si>
    <r>
      <t>f</t>
    </r>
    <r>
      <rPr>
        <vertAlign val="subscript"/>
        <sz val="10"/>
        <rFont val="Arial CE"/>
        <family val="2"/>
      </rPr>
      <t>b</t>
    </r>
    <r>
      <rPr>
        <sz val="10"/>
        <rFont val="Arial CE"/>
        <family val="0"/>
      </rPr>
      <t xml:space="preserve"> =</t>
    </r>
  </si>
  <si>
    <t>q=</t>
  </si>
  <si>
    <r>
      <t xml:space="preserve">Kéttámaszú konzolos keret támaszerői a gerendán működő ferde koncentrált erőkből </t>
    </r>
    <r>
      <rPr>
        <sz val="10"/>
        <rFont val="Arial CE"/>
        <family val="2"/>
      </rPr>
      <t>(max. 7 erő)</t>
    </r>
  </si>
  <si>
    <r>
      <t xml:space="preserve">Kéttámaszú konzolos keret támaszerői a lábakon működő ferde koncentrált erőkből </t>
    </r>
    <r>
      <rPr>
        <sz val="10"/>
        <rFont val="Arial CE"/>
        <family val="2"/>
      </rPr>
      <t>(1-1 erő)</t>
    </r>
  </si>
  <si>
    <r>
      <t>+A</t>
    </r>
    <r>
      <rPr>
        <vertAlign val="subscript"/>
        <sz val="10"/>
        <rFont val="Arial CE"/>
        <family val="2"/>
      </rPr>
      <t>x</t>
    </r>
  </si>
  <si>
    <r>
      <t>+B</t>
    </r>
    <r>
      <rPr>
        <vertAlign val="subscript"/>
        <sz val="10"/>
        <rFont val="Arial CE"/>
        <family val="2"/>
      </rPr>
      <t>y</t>
    </r>
  </si>
  <si>
    <r>
      <t>+A</t>
    </r>
    <r>
      <rPr>
        <vertAlign val="subscript"/>
        <sz val="10"/>
        <rFont val="Arial CE"/>
        <family val="2"/>
      </rPr>
      <t>y</t>
    </r>
  </si>
  <si>
    <t>A=</t>
  </si>
  <si>
    <r>
      <t>L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0"/>
      </rPr>
      <t>=</t>
    </r>
  </si>
  <si>
    <r>
      <t>L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=</t>
    </r>
  </si>
  <si>
    <r>
      <t>k</t>
    </r>
    <r>
      <rPr>
        <vertAlign val="subscript"/>
        <sz val="10"/>
        <rFont val="Arial CE"/>
        <family val="2"/>
      </rPr>
      <t>3</t>
    </r>
    <r>
      <rPr>
        <sz val="10"/>
        <rFont val="Arial CE"/>
        <family val="0"/>
      </rPr>
      <t>=</t>
    </r>
  </si>
  <si>
    <r>
      <t>B</t>
    </r>
    <r>
      <rPr>
        <b/>
        <vertAlign val="subscript"/>
        <sz val="10"/>
        <rFont val="Arial CE"/>
        <family val="2"/>
      </rPr>
      <t>bal</t>
    </r>
    <r>
      <rPr>
        <b/>
        <sz val="10"/>
        <rFont val="Arial CE"/>
        <family val="0"/>
      </rPr>
      <t>=</t>
    </r>
  </si>
  <si>
    <r>
      <t>S</t>
    </r>
    <r>
      <rPr>
        <b/>
        <sz val="10"/>
        <rFont val="Arial CE"/>
        <family val="0"/>
      </rPr>
      <t xml:space="preserve"> F</t>
    </r>
    <r>
      <rPr>
        <b/>
        <vertAlign val="subscript"/>
        <sz val="10"/>
        <rFont val="Arial CE"/>
        <family val="2"/>
      </rPr>
      <t>i</t>
    </r>
    <r>
      <rPr>
        <b/>
        <sz val="10"/>
        <rFont val="Arial CE"/>
        <family val="0"/>
      </rPr>
      <t>=</t>
    </r>
  </si>
  <si>
    <t>D=</t>
  </si>
  <si>
    <r>
      <t>L</t>
    </r>
    <r>
      <rPr>
        <vertAlign val="subscript"/>
        <sz val="10"/>
        <rFont val="Arial CE"/>
        <family val="2"/>
      </rPr>
      <t>1</t>
    </r>
  </si>
  <si>
    <r>
      <t>L</t>
    </r>
    <r>
      <rPr>
        <vertAlign val="subscript"/>
        <sz val="10"/>
        <rFont val="Arial CE"/>
        <family val="2"/>
      </rPr>
      <t>2</t>
    </r>
  </si>
  <si>
    <r>
      <t>k</t>
    </r>
    <r>
      <rPr>
        <vertAlign val="subscript"/>
        <sz val="10"/>
        <rFont val="Arial CE"/>
        <family val="2"/>
      </rPr>
      <t>3</t>
    </r>
  </si>
  <si>
    <t>C</t>
  </si>
  <si>
    <t>D</t>
  </si>
  <si>
    <t>GYAKORLÓ FELADATOK - GERBER TARTÓ</t>
  </si>
  <si>
    <r>
      <t>GERBER tartó támaszerői ferde koncentrált erőkből</t>
    </r>
    <r>
      <rPr>
        <sz val="10"/>
        <rFont val="Arial CE"/>
        <family val="2"/>
      </rPr>
      <t xml:space="preserve"> (max. 7 erő)</t>
    </r>
  </si>
  <si>
    <r>
      <t>+D</t>
    </r>
    <r>
      <rPr>
        <vertAlign val="subscript"/>
        <sz val="10"/>
        <rFont val="Arial CE"/>
        <family val="2"/>
      </rPr>
      <t>y</t>
    </r>
  </si>
  <si>
    <r>
      <t>+C</t>
    </r>
    <r>
      <rPr>
        <vertAlign val="subscript"/>
        <sz val="10"/>
        <rFont val="Arial CE"/>
        <family val="2"/>
      </rPr>
      <t>y</t>
    </r>
  </si>
  <si>
    <r>
      <t>+C</t>
    </r>
    <r>
      <rPr>
        <vertAlign val="subscript"/>
        <sz val="10"/>
        <rFont val="Arial CE"/>
        <family val="2"/>
      </rPr>
      <t>x</t>
    </r>
  </si>
  <si>
    <r>
      <t>C</t>
    </r>
    <r>
      <rPr>
        <b/>
        <vertAlign val="subscript"/>
        <sz val="10"/>
        <rFont val="Arial CE"/>
        <family val="2"/>
      </rPr>
      <t>y</t>
    </r>
    <r>
      <rPr>
        <b/>
        <sz val="10"/>
        <rFont val="Arial CE"/>
        <family val="0"/>
      </rPr>
      <t>=</t>
    </r>
  </si>
  <si>
    <r>
      <t>C</t>
    </r>
    <r>
      <rPr>
        <b/>
        <vertAlign val="subscript"/>
        <sz val="10"/>
        <rFont val="Arial CE"/>
        <family val="2"/>
      </rPr>
      <t>x</t>
    </r>
    <r>
      <rPr>
        <b/>
        <sz val="10"/>
        <rFont val="Arial CE"/>
        <family val="2"/>
      </rPr>
      <t>=</t>
    </r>
  </si>
  <si>
    <t>GERBER tartó támaszerői merőleges egy, parciálisan megoszló terhelésből</t>
  </si>
  <si>
    <r>
      <t>f</t>
    </r>
    <r>
      <rPr>
        <sz val="10"/>
        <rFont val="Arial CE"/>
        <family val="0"/>
      </rPr>
      <t xml:space="preserve"> =</t>
    </r>
  </si>
  <si>
    <t>gbal=</t>
  </si>
  <si>
    <t>gjobb=</t>
  </si>
  <si>
    <r>
      <t>F</t>
    </r>
    <r>
      <rPr>
        <b/>
        <vertAlign val="subscript"/>
        <sz val="10"/>
        <rFont val="Arial CE"/>
        <family val="2"/>
      </rPr>
      <t>1</t>
    </r>
  </si>
  <si>
    <r>
      <t>F</t>
    </r>
    <r>
      <rPr>
        <b/>
        <vertAlign val="subscript"/>
        <sz val="10"/>
        <rFont val="Arial CE"/>
        <family val="2"/>
      </rPr>
      <t>2</t>
    </r>
  </si>
  <si>
    <r>
      <t>a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 xml:space="preserve"> </t>
    </r>
  </si>
  <si>
    <r>
      <t>a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0"/>
      </rPr>
      <t xml:space="preserve"> </t>
    </r>
  </si>
  <si>
    <r>
      <t>f</t>
    </r>
    <r>
      <rPr>
        <vertAlign val="subscript"/>
        <sz val="10"/>
        <rFont val="Arial CE"/>
        <family val="2"/>
      </rPr>
      <t>1</t>
    </r>
  </si>
  <si>
    <r>
      <t>f</t>
    </r>
    <r>
      <rPr>
        <vertAlign val="subscript"/>
        <sz val="10"/>
        <rFont val="Arial CE"/>
        <family val="2"/>
      </rPr>
      <t>2</t>
    </r>
  </si>
  <si>
    <t>*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</si>
</sst>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E+00;\䏔"/>
    <numFmt numFmtId="166" formatCode="0.0E+00;\ĝ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11">
    <font>
      <sz val="10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vertAlign val="subscript"/>
      <sz val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0"/>
      <color indexed="48"/>
      <name val="Arial CE"/>
      <family val="2"/>
    </font>
    <font>
      <sz val="10"/>
      <color indexed="47"/>
      <name val="Arial CE"/>
      <family val="2"/>
    </font>
    <font>
      <b/>
      <sz val="10"/>
      <color indexed="47"/>
      <name val="Arial CE"/>
      <family val="2"/>
    </font>
    <font>
      <b/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 quotePrefix="1">
      <alignment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7" fillId="3" borderId="0" xfId="0" applyFont="1" applyFill="1" applyAlignment="1" applyProtection="1">
      <alignment/>
      <protection locked="0"/>
    </xf>
    <xf numFmtId="0" fontId="7" fillId="2" borderId="0" xfId="0" applyFont="1" applyFill="1" applyAlignment="1" applyProtection="1">
      <alignment/>
      <protection locked="0"/>
    </xf>
    <xf numFmtId="2" fontId="7" fillId="2" borderId="0" xfId="0" applyNumberFormat="1" applyFont="1" applyFill="1" applyAlignment="1">
      <alignment/>
    </xf>
    <xf numFmtId="0" fontId="8" fillId="2" borderId="0" xfId="0" applyFont="1" applyFill="1" applyAlignment="1" applyProtection="1">
      <alignment/>
      <protection hidden="1"/>
    </xf>
    <xf numFmtId="2" fontId="1" fillId="2" borderId="0" xfId="0" applyNumberFormat="1" applyFont="1" applyFill="1" applyAlignment="1">
      <alignment/>
    </xf>
    <xf numFmtId="0" fontId="0" fillId="2" borderId="0" xfId="0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2" fontId="7" fillId="2" borderId="0" xfId="0" applyNumberFormat="1" applyFont="1" applyFill="1" applyAlignment="1" applyProtection="1">
      <alignment/>
      <protection/>
    </xf>
    <xf numFmtId="2" fontId="8" fillId="2" borderId="0" xfId="0" applyNumberFormat="1" applyFont="1" applyFill="1" applyAlignment="1" applyProtection="1">
      <alignment/>
      <protection/>
    </xf>
    <xf numFmtId="2" fontId="9" fillId="2" borderId="0" xfId="0" applyNumberFormat="1" applyFont="1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2" fontId="1" fillId="2" borderId="0" xfId="0" applyNumberFormat="1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0" fillId="2" borderId="0" xfId="0" applyFill="1" applyAlignment="1" applyProtection="1" quotePrefix="1">
      <alignment/>
      <protection/>
    </xf>
    <xf numFmtId="0" fontId="1" fillId="2" borderId="0" xfId="0" applyFont="1" applyFill="1" applyAlignment="1" applyProtection="1">
      <alignment/>
      <protection/>
    </xf>
    <xf numFmtId="0" fontId="10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2" fontId="1" fillId="2" borderId="0" xfId="0" applyNumberFormat="1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2" fontId="1" fillId="2" borderId="0" xfId="0" applyNumberFormat="1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Alignment="1" applyProtection="1">
      <alignment horizontal="right"/>
      <protection/>
    </xf>
    <xf numFmtId="0" fontId="0" fillId="2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13</xdr:col>
      <xdr:colOff>819150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" y="847725"/>
          <a:ext cx="37338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19050</xdr:rowOff>
    </xdr:from>
    <xdr:to>
      <xdr:col>4</xdr:col>
      <xdr:colOff>114300</xdr:colOff>
      <xdr:row>5</xdr:row>
      <xdr:rowOff>85725</xdr:rowOff>
    </xdr:to>
    <xdr:sp>
      <xdr:nvSpPr>
        <xdr:cNvPr id="2" name="AutoShape 6"/>
        <xdr:cNvSpPr>
          <a:spLocks/>
        </xdr:cNvSpPr>
      </xdr:nvSpPr>
      <xdr:spPr>
        <a:xfrm>
          <a:off x="742950" y="866775"/>
          <a:ext cx="209550" cy="666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114300</xdr:colOff>
      <xdr:row>5</xdr:row>
      <xdr:rowOff>9525</xdr:rowOff>
    </xdr:from>
    <xdr:to>
      <xdr:col>13</xdr:col>
      <xdr:colOff>104775</xdr:colOff>
      <xdr:row>5</xdr:row>
      <xdr:rowOff>76200</xdr:rowOff>
    </xdr:to>
    <xdr:sp>
      <xdr:nvSpPr>
        <xdr:cNvPr id="3" name="AutoShape 7"/>
        <xdr:cNvSpPr>
          <a:spLocks/>
        </xdr:cNvSpPr>
      </xdr:nvSpPr>
      <xdr:spPr>
        <a:xfrm>
          <a:off x="3238500" y="857250"/>
          <a:ext cx="200025" cy="666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161925</xdr:colOff>
      <xdr:row>5</xdr:row>
      <xdr:rowOff>76200</xdr:rowOff>
    </xdr:from>
    <xdr:to>
      <xdr:col>13</xdr:col>
      <xdr:colOff>47625</xdr:colOff>
      <xdr:row>5</xdr:row>
      <xdr:rowOff>152400</xdr:rowOff>
    </xdr:to>
    <xdr:sp>
      <xdr:nvSpPr>
        <xdr:cNvPr id="4" name="Oval 8"/>
        <xdr:cNvSpPr>
          <a:spLocks/>
        </xdr:cNvSpPr>
      </xdr:nvSpPr>
      <xdr:spPr>
        <a:xfrm>
          <a:off x="3286125" y="923925"/>
          <a:ext cx="952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19050</xdr:colOff>
      <xdr:row>5</xdr:row>
      <xdr:rowOff>161925</xdr:rowOff>
    </xdr:from>
    <xdr:to>
      <xdr:col>13</xdr:col>
      <xdr:colOff>171450</xdr:colOff>
      <xdr:row>5</xdr:row>
      <xdr:rowOff>161925</xdr:rowOff>
    </xdr:to>
    <xdr:sp>
      <xdr:nvSpPr>
        <xdr:cNvPr id="5" name="Line 11"/>
        <xdr:cNvSpPr>
          <a:spLocks/>
        </xdr:cNvSpPr>
      </xdr:nvSpPr>
      <xdr:spPr>
        <a:xfrm>
          <a:off x="3143250" y="10096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0</xdr:rowOff>
    </xdr:from>
    <xdr:to>
      <xdr:col>14</xdr:col>
      <xdr:colOff>133350</xdr:colOff>
      <xdr:row>7</xdr:row>
      <xdr:rowOff>0</xdr:rowOff>
    </xdr:to>
    <xdr:sp>
      <xdr:nvSpPr>
        <xdr:cNvPr id="6" name="Line 12"/>
        <xdr:cNvSpPr>
          <a:spLocks/>
        </xdr:cNvSpPr>
      </xdr:nvSpPr>
      <xdr:spPr>
        <a:xfrm>
          <a:off x="276225" y="1209675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104775</xdr:rowOff>
    </xdr:from>
    <xdr:to>
      <xdr:col>2</xdr:col>
      <xdr:colOff>0</xdr:colOff>
      <xdr:row>7</xdr:row>
      <xdr:rowOff>66675</xdr:rowOff>
    </xdr:to>
    <xdr:sp>
      <xdr:nvSpPr>
        <xdr:cNvPr id="7" name="Line 13"/>
        <xdr:cNvSpPr>
          <a:spLocks/>
        </xdr:cNvSpPr>
      </xdr:nvSpPr>
      <xdr:spPr>
        <a:xfrm>
          <a:off x="419100" y="1114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0</xdr:colOff>
      <xdr:row>7</xdr:row>
      <xdr:rowOff>66675</xdr:rowOff>
    </xdr:to>
    <xdr:sp>
      <xdr:nvSpPr>
        <xdr:cNvPr id="8" name="Line 14"/>
        <xdr:cNvSpPr>
          <a:spLocks/>
        </xdr:cNvSpPr>
      </xdr:nvSpPr>
      <xdr:spPr>
        <a:xfrm>
          <a:off x="838200" y="1114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104775</xdr:rowOff>
    </xdr:from>
    <xdr:to>
      <xdr:col>13</xdr:col>
      <xdr:colOff>0</xdr:colOff>
      <xdr:row>7</xdr:row>
      <xdr:rowOff>66675</xdr:rowOff>
    </xdr:to>
    <xdr:sp>
      <xdr:nvSpPr>
        <xdr:cNvPr id="9" name="Line 15"/>
        <xdr:cNvSpPr>
          <a:spLocks/>
        </xdr:cNvSpPr>
      </xdr:nvSpPr>
      <xdr:spPr>
        <a:xfrm>
          <a:off x="3333750" y="1114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104775</xdr:rowOff>
    </xdr:from>
    <xdr:to>
      <xdr:col>14</xdr:col>
      <xdr:colOff>0</xdr:colOff>
      <xdr:row>7</xdr:row>
      <xdr:rowOff>66675</xdr:rowOff>
    </xdr:to>
    <xdr:sp>
      <xdr:nvSpPr>
        <xdr:cNvPr id="10" name="Line 16"/>
        <xdr:cNvSpPr>
          <a:spLocks/>
        </xdr:cNvSpPr>
      </xdr:nvSpPr>
      <xdr:spPr>
        <a:xfrm>
          <a:off x="4162425" y="1114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133350</xdr:rowOff>
    </xdr:to>
    <xdr:sp>
      <xdr:nvSpPr>
        <xdr:cNvPr id="11" name="Line 17"/>
        <xdr:cNvSpPr>
          <a:spLocks/>
        </xdr:cNvSpPr>
      </xdr:nvSpPr>
      <xdr:spPr>
        <a:xfrm>
          <a:off x="1657350" y="523875"/>
          <a:ext cx="0" cy="2952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8</xdr:row>
      <xdr:rowOff>0</xdr:rowOff>
    </xdr:from>
    <xdr:to>
      <xdr:col>6</xdr:col>
      <xdr:colOff>76200</xdr:colOff>
      <xdr:row>8</xdr:row>
      <xdr:rowOff>0</xdr:rowOff>
    </xdr:to>
    <xdr:sp>
      <xdr:nvSpPr>
        <xdr:cNvPr id="12" name="Line 18"/>
        <xdr:cNvSpPr>
          <a:spLocks/>
        </xdr:cNvSpPr>
      </xdr:nvSpPr>
      <xdr:spPr>
        <a:xfrm>
          <a:off x="285750" y="13716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2</xdr:col>
      <xdr:colOff>0</xdr:colOff>
      <xdr:row>8</xdr:row>
      <xdr:rowOff>66675</xdr:rowOff>
    </xdr:to>
    <xdr:sp>
      <xdr:nvSpPr>
        <xdr:cNvPr id="13" name="Line 19"/>
        <xdr:cNvSpPr>
          <a:spLocks/>
        </xdr:cNvSpPr>
      </xdr:nvSpPr>
      <xdr:spPr>
        <a:xfrm>
          <a:off x="419100" y="13144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0</xdr:colOff>
      <xdr:row>8</xdr:row>
      <xdr:rowOff>66675</xdr:rowOff>
    </xdr:to>
    <xdr:sp>
      <xdr:nvSpPr>
        <xdr:cNvPr id="14" name="Line 20"/>
        <xdr:cNvSpPr>
          <a:spLocks/>
        </xdr:cNvSpPr>
      </xdr:nvSpPr>
      <xdr:spPr>
        <a:xfrm>
          <a:off x="1657350" y="13144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14</xdr:col>
      <xdr:colOff>9525</xdr:colOff>
      <xdr:row>12</xdr:row>
      <xdr:rowOff>0</xdr:rowOff>
    </xdr:to>
    <xdr:sp>
      <xdr:nvSpPr>
        <xdr:cNvPr id="15" name="Line 21"/>
        <xdr:cNvSpPr>
          <a:spLocks/>
        </xdr:cNvSpPr>
      </xdr:nvSpPr>
      <xdr:spPr>
        <a:xfrm>
          <a:off x="419100" y="2066925"/>
          <a:ext cx="3752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5</xdr:col>
      <xdr:colOff>0</xdr:colOff>
      <xdr:row>11</xdr:row>
      <xdr:rowOff>142875</xdr:rowOff>
    </xdr:to>
    <xdr:sp>
      <xdr:nvSpPr>
        <xdr:cNvPr id="16" name="Line 22"/>
        <xdr:cNvSpPr>
          <a:spLocks/>
        </xdr:cNvSpPr>
      </xdr:nvSpPr>
      <xdr:spPr>
        <a:xfrm>
          <a:off x="1657350" y="1743075"/>
          <a:ext cx="0" cy="2952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28575</xdr:rowOff>
    </xdr:from>
    <xdr:to>
      <xdr:col>4</xdr:col>
      <xdr:colOff>0</xdr:colOff>
      <xdr:row>14</xdr:row>
      <xdr:rowOff>0</xdr:rowOff>
    </xdr:to>
    <xdr:sp>
      <xdr:nvSpPr>
        <xdr:cNvPr id="17" name="Line 23"/>
        <xdr:cNvSpPr>
          <a:spLocks/>
        </xdr:cNvSpPr>
      </xdr:nvSpPr>
      <xdr:spPr>
        <a:xfrm>
          <a:off x="838200" y="20955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28575</xdr:rowOff>
    </xdr:from>
    <xdr:to>
      <xdr:col>13</xdr:col>
      <xdr:colOff>0</xdr:colOff>
      <xdr:row>14</xdr:row>
      <xdr:rowOff>0</xdr:rowOff>
    </xdr:to>
    <xdr:sp>
      <xdr:nvSpPr>
        <xdr:cNvPr id="18" name="Line 24"/>
        <xdr:cNvSpPr>
          <a:spLocks/>
        </xdr:cNvSpPr>
      </xdr:nvSpPr>
      <xdr:spPr>
        <a:xfrm>
          <a:off x="3333750" y="20955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13</xdr:col>
      <xdr:colOff>800100</xdr:colOff>
      <xdr:row>21</xdr:row>
      <xdr:rowOff>0</xdr:rowOff>
    </xdr:to>
    <xdr:sp>
      <xdr:nvSpPr>
        <xdr:cNvPr id="19" name="Line 27"/>
        <xdr:cNvSpPr>
          <a:spLocks/>
        </xdr:cNvSpPr>
      </xdr:nvSpPr>
      <xdr:spPr>
        <a:xfrm>
          <a:off x="419100" y="3676650"/>
          <a:ext cx="37147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114300</xdr:colOff>
      <xdr:row>21</xdr:row>
      <xdr:rowOff>19050</xdr:rowOff>
    </xdr:from>
    <xdr:to>
      <xdr:col>4</xdr:col>
      <xdr:colOff>114300</xdr:colOff>
      <xdr:row>21</xdr:row>
      <xdr:rowOff>85725</xdr:rowOff>
    </xdr:to>
    <xdr:sp>
      <xdr:nvSpPr>
        <xdr:cNvPr id="20" name="AutoShape 28"/>
        <xdr:cNvSpPr>
          <a:spLocks/>
        </xdr:cNvSpPr>
      </xdr:nvSpPr>
      <xdr:spPr>
        <a:xfrm>
          <a:off x="742950" y="3695700"/>
          <a:ext cx="209550" cy="666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114300</xdr:colOff>
      <xdr:row>21</xdr:row>
      <xdr:rowOff>9525</xdr:rowOff>
    </xdr:from>
    <xdr:to>
      <xdr:col>13</xdr:col>
      <xdr:colOff>104775</xdr:colOff>
      <xdr:row>21</xdr:row>
      <xdr:rowOff>76200</xdr:rowOff>
    </xdr:to>
    <xdr:sp>
      <xdr:nvSpPr>
        <xdr:cNvPr id="21" name="AutoShape 29"/>
        <xdr:cNvSpPr>
          <a:spLocks/>
        </xdr:cNvSpPr>
      </xdr:nvSpPr>
      <xdr:spPr>
        <a:xfrm>
          <a:off x="3238500" y="3686175"/>
          <a:ext cx="200025" cy="666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161925</xdr:colOff>
      <xdr:row>21</xdr:row>
      <xdr:rowOff>76200</xdr:rowOff>
    </xdr:from>
    <xdr:to>
      <xdr:col>13</xdr:col>
      <xdr:colOff>47625</xdr:colOff>
      <xdr:row>21</xdr:row>
      <xdr:rowOff>152400</xdr:rowOff>
    </xdr:to>
    <xdr:sp>
      <xdr:nvSpPr>
        <xdr:cNvPr id="22" name="Oval 30"/>
        <xdr:cNvSpPr>
          <a:spLocks/>
        </xdr:cNvSpPr>
      </xdr:nvSpPr>
      <xdr:spPr>
        <a:xfrm>
          <a:off x="3286125" y="3752850"/>
          <a:ext cx="952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21</xdr:row>
      <xdr:rowOff>161925</xdr:rowOff>
    </xdr:from>
    <xdr:to>
      <xdr:col>13</xdr:col>
      <xdr:colOff>152400</xdr:colOff>
      <xdr:row>21</xdr:row>
      <xdr:rowOff>161925</xdr:rowOff>
    </xdr:to>
    <xdr:sp>
      <xdr:nvSpPr>
        <xdr:cNvPr id="23" name="Line 31"/>
        <xdr:cNvSpPr>
          <a:spLocks/>
        </xdr:cNvSpPr>
      </xdr:nvSpPr>
      <xdr:spPr>
        <a:xfrm>
          <a:off x="3152775" y="38385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0</xdr:rowOff>
    </xdr:from>
    <xdr:to>
      <xdr:col>14</xdr:col>
      <xdr:colOff>152400</xdr:colOff>
      <xdr:row>23</xdr:row>
      <xdr:rowOff>0</xdr:rowOff>
    </xdr:to>
    <xdr:sp>
      <xdr:nvSpPr>
        <xdr:cNvPr id="24" name="Line 32"/>
        <xdr:cNvSpPr>
          <a:spLocks/>
        </xdr:cNvSpPr>
      </xdr:nvSpPr>
      <xdr:spPr>
        <a:xfrm>
          <a:off x="276225" y="4076700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104775</xdr:rowOff>
    </xdr:from>
    <xdr:to>
      <xdr:col>2</xdr:col>
      <xdr:colOff>0</xdr:colOff>
      <xdr:row>23</xdr:row>
      <xdr:rowOff>66675</xdr:rowOff>
    </xdr:to>
    <xdr:sp>
      <xdr:nvSpPr>
        <xdr:cNvPr id="25" name="Line 33"/>
        <xdr:cNvSpPr>
          <a:spLocks/>
        </xdr:cNvSpPr>
      </xdr:nvSpPr>
      <xdr:spPr>
        <a:xfrm>
          <a:off x="419100" y="39814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23</xdr:row>
      <xdr:rowOff>66675</xdr:rowOff>
    </xdr:to>
    <xdr:sp>
      <xdr:nvSpPr>
        <xdr:cNvPr id="26" name="Line 34"/>
        <xdr:cNvSpPr>
          <a:spLocks/>
        </xdr:cNvSpPr>
      </xdr:nvSpPr>
      <xdr:spPr>
        <a:xfrm>
          <a:off x="838200" y="39814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104775</xdr:rowOff>
    </xdr:from>
    <xdr:to>
      <xdr:col>13</xdr:col>
      <xdr:colOff>0</xdr:colOff>
      <xdr:row>23</xdr:row>
      <xdr:rowOff>66675</xdr:rowOff>
    </xdr:to>
    <xdr:sp>
      <xdr:nvSpPr>
        <xdr:cNvPr id="27" name="Line 35"/>
        <xdr:cNvSpPr>
          <a:spLocks/>
        </xdr:cNvSpPr>
      </xdr:nvSpPr>
      <xdr:spPr>
        <a:xfrm>
          <a:off x="3333750" y="39814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104775</xdr:rowOff>
    </xdr:from>
    <xdr:to>
      <xdr:col>14</xdr:col>
      <xdr:colOff>0</xdr:colOff>
      <xdr:row>23</xdr:row>
      <xdr:rowOff>66675</xdr:rowOff>
    </xdr:to>
    <xdr:sp>
      <xdr:nvSpPr>
        <xdr:cNvPr id="28" name="Line 36"/>
        <xdr:cNvSpPr>
          <a:spLocks/>
        </xdr:cNvSpPr>
      </xdr:nvSpPr>
      <xdr:spPr>
        <a:xfrm>
          <a:off x="4162425" y="39814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20</xdr:row>
      <xdr:rowOff>133350</xdr:rowOff>
    </xdr:to>
    <xdr:sp>
      <xdr:nvSpPr>
        <xdr:cNvPr id="29" name="Line 37"/>
        <xdr:cNvSpPr>
          <a:spLocks/>
        </xdr:cNvSpPr>
      </xdr:nvSpPr>
      <xdr:spPr>
        <a:xfrm>
          <a:off x="1657350" y="3276600"/>
          <a:ext cx="0" cy="333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24</xdr:row>
      <xdr:rowOff>0</xdr:rowOff>
    </xdr:from>
    <xdr:to>
      <xdr:col>6</xdr:col>
      <xdr:colOff>76200</xdr:colOff>
      <xdr:row>24</xdr:row>
      <xdr:rowOff>0</xdr:rowOff>
    </xdr:to>
    <xdr:sp>
      <xdr:nvSpPr>
        <xdr:cNvPr id="30" name="Line 38"/>
        <xdr:cNvSpPr>
          <a:spLocks/>
        </xdr:cNvSpPr>
      </xdr:nvSpPr>
      <xdr:spPr>
        <a:xfrm>
          <a:off x="285750" y="42767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0</xdr:colOff>
      <xdr:row>24</xdr:row>
      <xdr:rowOff>66675</xdr:rowOff>
    </xdr:to>
    <xdr:sp>
      <xdr:nvSpPr>
        <xdr:cNvPr id="31" name="Line 39"/>
        <xdr:cNvSpPr>
          <a:spLocks/>
        </xdr:cNvSpPr>
      </xdr:nvSpPr>
      <xdr:spPr>
        <a:xfrm>
          <a:off x="419100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104775</xdr:rowOff>
    </xdr:from>
    <xdr:to>
      <xdr:col>5</xdr:col>
      <xdr:colOff>0</xdr:colOff>
      <xdr:row>24</xdr:row>
      <xdr:rowOff>66675</xdr:rowOff>
    </xdr:to>
    <xdr:sp>
      <xdr:nvSpPr>
        <xdr:cNvPr id="32" name="Line 40"/>
        <xdr:cNvSpPr>
          <a:spLocks/>
        </xdr:cNvSpPr>
      </xdr:nvSpPr>
      <xdr:spPr>
        <a:xfrm>
          <a:off x="1657350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33" name="Line 41"/>
        <xdr:cNvSpPr>
          <a:spLocks/>
        </xdr:cNvSpPr>
      </xdr:nvSpPr>
      <xdr:spPr>
        <a:xfrm>
          <a:off x="419100" y="5010150"/>
          <a:ext cx="3743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</xdr:rowOff>
    </xdr:from>
    <xdr:to>
      <xdr:col>5</xdr:col>
      <xdr:colOff>0</xdr:colOff>
      <xdr:row>27</xdr:row>
      <xdr:rowOff>142875</xdr:rowOff>
    </xdr:to>
    <xdr:sp>
      <xdr:nvSpPr>
        <xdr:cNvPr id="34" name="Line 42"/>
        <xdr:cNvSpPr>
          <a:spLocks/>
        </xdr:cNvSpPr>
      </xdr:nvSpPr>
      <xdr:spPr>
        <a:xfrm>
          <a:off x="1657350" y="4648200"/>
          <a:ext cx="0" cy="333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28575</xdr:rowOff>
    </xdr:from>
    <xdr:to>
      <xdr:col>4</xdr:col>
      <xdr:colOff>0</xdr:colOff>
      <xdr:row>30</xdr:row>
      <xdr:rowOff>0</xdr:rowOff>
    </xdr:to>
    <xdr:sp>
      <xdr:nvSpPr>
        <xdr:cNvPr id="35" name="Line 43"/>
        <xdr:cNvSpPr>
          <a:spLocks/>
        </xdr:cNvSpPr>
      </xdr:nvSpPr>
      <xdr:spPr>
        <a:xfrm>
          <a:off x="838200" y="50387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28575</xdr:rowOff>
    </xdr:from>
    <xdr:to>
      <xdr:col>13</xdr:col>
      <xdr:colOff>0</xdr:colOff>
      <xdr:row>30</xdr:row>
      <xdr:rowOff>0</xdr:rowOff>
    </xdr:to>
    <xdr:sp>
      <xdr:nvSpPr>
        <xdr:cNvPr id="36" name="Line 44"/>
        <xdr:cNvSpPr>
          <a:spLocks/>
        </xdr:cNvSpPr>
      </xdr:nvSpPr>
      <xdr:spPr>
        <a:xfrm>
          <a:off x="3333750" y="50387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114300</xdr:colOff>
      <xdr:row>21</xdr:row>
      <xdr:rowOff>19050</xdr:rowOff>
    </xdr:from>
    <xdr:to>
      <xdr:col>4</xdr:col>
      <xdr:colOff>114300</xdr:colOff>
      <xdr:row>21</xdr:row>
      <xdr:rowOff>85725</xdr:rowOff>
    </xdr:to>
    <xdr:sp>
      <xdr:nvSpPr>
        <xdr:cNvPr id="37" name="AutoShape 45"/>
        <xdr:cNvSpPr>
          <a:spLocks/>
        </xdr:cNvSpPr>
      </xdr:nvSpPr>
      <xdr:spPr>
        <a:xfrm>
          <a:off x="742950" y="3695700"/>
          <a:ext cx="209550" cy="666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114300</xdr:colOff>
      <xdr:row>21</xdr:row>
      <xdr:rowOff>9525</xdr:rowOff>
    </xdr:from>
    <xdr:to>
      <xdr:col>13</xdr:col>
      <xdr:colOff>104775</xdr:colOff>
      <xdr:row>21</xdr:row>
      <xdr:rowOff>76200</xdr:rowOff>
    </xdr:to>
    <xdr:sp>
      <xdr:nvSpPr>
        <xdr:cNvPr id="38" name="AutoShape 46"/>
        <xdr:cNvSpPr>
          <a:spLocks/>
        </xdr:cNvSpPr>
      </xdr:nvSpPr>
      <xdr:spPr>
        <a:xfrm>
          <a:off x="3238500" y="3686175"/>
          <a:ext cx="200025" cy="666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161925</xdr:colOff>
      <xdr:row>21</xdr:row>
      <xdr:rowOff>76200</xdr:rowOff>
    </xdr:from>
    <xdr:to>
      <xdr:col>13</xdr:col>
      <xdr:colOff>47625</xdr:colOff>
      <xdr:row>21</xdr:row>
      <xdr:rowOff>152400</xdr:rowOff>
    </xdr:to>
    <xdr:sp>
      <xdr:nvSpPr>
        <xdr:cNvPr id="39" name="Oval 47"/>
        <xdr:cNvSpPr>
          <a:spLocks/>
        </xdr:cNvSpPr>
      </xdr:nvSpPr>
      <xdr:spPr>
        <a:xfrm>
          <a:off x="3286125" y="3752850"/>
          <a:ext cx="952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13</xdr:col>
      <xdr:colOff>800100</xdr:colOff>
      <xdr:row>37</xdr:row>
      <xdr:rowOff>0</xdr:rowOff>
    </xdr:to>
    <xdr:sp>
      <xdr:nvSpPr>
        <xdr:cNvPr id="40" name="Line 48"/>
        <xdr:cNvSpPr>
          <a:spLocks/>
        </xdr:cNvSpPr>
      </xdr:nvSpPr>
      <xdr:spPr>
        <a:xfrm>
          <a:off x="419100" y="6657975"/>
          <a:ext cx="37147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19050</xdr:rowOff>
    </xdr:from>
    <xdr:to>
      <xdr:col>4</xdr:col>
      <xdr:colOff>114300</xdr:colOff>
      <xdr:row>37</xdr:row>
      <xdr:rowOff>85725</xdr:rowOff>
    </xdr:to>
    <xdr:sp>
      <xdr:nvSpPr>
        <xdr:cNvPr id="41" name="AutoShape 49"/>
        <xdr:cNvSpPr>
          <a:spLocks/>
        </xdr:cNvSpPr>
      </xdr:nvSpPr>
      <xdr:spPr>
        <a:xfrm>
          <a:off x="742950" y="6677025"/>
          <a:ext cx="209550" cy="666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114300</xdr:colOff>
      <xdr:row>37</xdr:row>
      <xdr:rowOff>9525</xdr:rowOff>
    </xdr:from>
    <xdr:to>
      <xdr:col>13</xdr:col>
      <xdr:colOff>104775</xdr:colOff>
      <xdr:row>37</xdr:row>
      <xdr:rowOff>76200</xdr:rowOff>
    </xdr:to>
    <xdr:sp>
      <xdr:nvSpPr>
        <xdr:cNvPr id="42" name="AutoShape 50"/>
        <xdr:cNvSpPr>
          <a:spLocks/>
        </xdr:cNvSpPr>
      </xdr:nvSpPr>
      <xdr:spPr>
        <a:xfrm>
          <a:off x="3238500" y="6667500"/>
          <a:ext cx="200025" cy="666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161925</xdr:colOff>
      <xdr:row>37</xdr:row>
      <xdr:rowOff>76200</xdr:rowOff>
    </xdr:from>
    <xdr:to>
      <xdr:col>13</xdr:col>
      <xdr:colOff>47625</xdr:colOff>
      <xdr:row>37</xdr:row>
      <xdr:rowOff>152400</xdr:rowOff>
    </xdr:to>
    <xdr:sp>
      <xdr:nvSpPr>
        <xdr:cNvPr id="43" name="Oval 51"/>
        <xdr:cNvSpPr>
          <a:spLocks/>
        </xdr:cNvSpPr>
      </xdr:nvSpPr>
      <xdr:spPr>
        <a:xfrm>
          <a:off x="3286125" y="6734175"/>
          <a:ext cx="952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37</xdr:row>
      <xdr:rowOff>161925</xdr:rowOff>
    </xdr:from>
    <xdr:to>
      <xdr:col>13</xdr:col>
      <xdr:colOff>152400</xdr:colOff>
      <xdr:row>37</xdr:row>
      <xdr:rowOff>161925</xdr:rowOff>
    </xdr:to>
    <xdr:sp>
      <xdr:nvSpPr>
        <xdr:cNvPr id="44" name="Line 52"/>
        <xdr:cNvSpPr>
          <a:spLocks/>
        </xdr:cNvSpPr>
      </xdr:nvSpPr>
      <xdr:spPr>
        <a:xfrm>
          <a:off x="3152775" y="68199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0</xdr:rowOff>
    </xdr:from>
    <xdr:to>
      <xdr:col>14</xdr:col>
      <xdr:colOff>152400</xdr:colOff>
      <xdr:row>39</xdr:row>
      <xdr:rowOff>0</xdr:rowOff>
    </xdr:to>
    <xdr:sp>
      <xdr:nvSpPr>
        <xdr:cNvPr id="45" name="Line 53"/>
        <xdr:cNvSpPr>
          <a:spLocks/>
        </xdr:cNvSpPr>
      </xdr:nvSpPr>
      <xdr:spPr>
        <a:xfrm>
          <a:off x="276225" y="705802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104775</xdr:rowOff>
    </xdr:from>
    <xdr:to>
      <xdr:col>2</xdr:col>
      <xdr:colOff>0</xdr:colOff>
      <xdr:row>39</xdr:row>
      <xdr:rowOff>66675</xdr:rowOff>
    </xdr:to>
    <xdr:sp>
      <xdr:nvSpPr>
        <xdr:cNvPr id="46" name="Line 54"/>
        <xdr:cNvSpPr>
          <a:spLocks/>
        </xdr:cNvSpPr>
      </xdr:nvSpPr>
      <xdr:spPr>
        <a:xfrm>
          <a:off x="419100" y="6962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39</xdr:row>
      <xdr:rowOff>66675</xdr:rowOff>
    </xdr:to>
    <xdr:sp>
      <xdr:nvSpPr>
        <xdr:cNvPr id="47" name="Line 55"/>
        <xdr:cNvSpPr>
          <a:spLocks/>
        </xdr:cNvSpPr>
      </xdr:nvSpPr>
      <xdr:spPr>
        <a:xfrm>
          <a:off x="838200" y="6962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104775</xdr:rowOff>
    </xdr:from>
    <xdr:to>
      <xdr:col>13</xdr:col>
      <xdr:colOff>0</xdr:colOff>
      <xdr:row>39</xdr:row>
      <xdr:rowOff>66675</xdr:rowOff>
    </xdr:to>
    <xdr:sp>
      <xdr:nvSpPr>
        <xdr:cNvPr id="48" name="Line 56"/>
        <xdr:cNvSpPr>
          <a:spLocks/>
        </xdr:cNvSpPr>
      </xdr:nvSpPr>
      <xdr:spPr>
        <a:xfrm>
          <a:off x="3333750" y="6962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104775</xdr:rowOff>
    </xdr:from>
    <xdr:to>
      <xdr:col>14</xdr:col>
      <xdr:colOff>0</xdr:colOff>
      <xdr:row>39</xdr:row>
      <xdr:rowOff>66675</xdr:rowOff>
    </xdr:to>
    <xdr:sp>
      <xdr:nvSpPr>
        <xdr:cNvPr id="49" name="Line 57"/>
        <xdr:cNvSpPr>
          <a:spLocks/>
        </xdr:cNvSpPr>
      </xdr:nvSpPr>
      <xdr:spPr>
        <a:xfrm>
          <a:off x="4162425" y="6962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47625</xdr:rowOff>
    </xdr:from>
    <xdr:to>
      <xdr:col>6</xdr:col>
      <xdr:colOff>0</xdr:colOff>
      <xdr:row>36</xdr:row>
      <xdr:rowOff>180975</xdr:rowOff>
    </xdr:to>
    <xdr:sp>
      <xdr:nvSpPr>
        <xdr:cNvPr id="50" name="Line 58"/>
        <xdr:cNvSpPr>
          <a:spLocks/>
        </xdr:cNvSpPr>
      </xdr:nvSpPr>
      <xdr:spPr>
        <a:xfrm flipH="1">
          <a:off x="1657350" y="6305550"/>
          <a:ext cx="209550" cy="333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40</xdr:row>
      <xdr:rowOff>0</xdr:rowOff>
    </xdr:from>
    <xdr:to>
      <xdr:col>6</xdr:col>
      <xdr:colOff>76200</xdr:colOff>
      <xdr:row>40</xdr:row>
      <xdr:rowOff>0</xdr:rowOff>
    </xdr:to>
    <xdr:sp>
      <xdr:nvSpPr>
        <xdr:cNvPr id="51" name="Line 59"/>
        <xdr:cNvSpPr>
          <a:spLocks/>
        </xdr:cNvSpPr>
      </xdr:nvSpPr>
      <xdr:spPr>
        <a:xfrm>
          <a:off x="285750" y="725805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104775</xdr:rowOff>
    </xdr:from>
    <xdr:to>
      <xdr:col>2</xdr:col>
      <xdr:colOff>0</xdr:colOff>
      <xdr:row>40</xdr:row>
      <xdr:rowOff>66675</xdr:rowOff>
    </xdr:to>
    <xdr:sp>
      <xdr:nvSpPr>
        <xdr:cNvPr id="52" name="Line 60"/>
        <xdr:cNvSpPr>
          <a:spLocks/>
        </xdr:cNvSpPr>
      </xdr:nvSpPr>
      <xdr:spPr>
        <a:xfrm>
          <a:off x="419100" y="71628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104775</xdr:rowOff>
    </xdr:from>
    <xdr:to>
      <xdr:col>5</xdr:col>
      <xdr:colOff>0</xdr:colOff>
      <xdr:row>40</xdr:row>
      <xdr:rowOff>66675</xdr:rowOff>
    </xdr:to>
    <xdr:sp>
      <xdr:nvSpPr>
        <xdr:cNvPr id="53" name="Line 61"/>
        <xdr:cNvSpPr>
          <a:spLocks/>
        </xdr:cNvSpPr>
      </xdr:nvSpPr>
      <xdr:spPr>
        <a:xfrm>
          <a:off x="1657350" y="71628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14</xdr:col>
      <xdr:colOff>0</xdr:colOff>
      <xdr:row>44</xdr:row>
      <xdr:rowOff>0</xdr:rowOff>
    </xdr:to>
    <xdr:sp>
      <xdr:nvSpPr>
        <xdr:cNvPr id="54" name="Line 62"/>
        <xdr:cNvSpPr>
          <a:spLocks/>
        </xdr:cNvSpPr>
      </xdr:nvSpPr>
      <xdr:spPr>
        <a:xfrm>
          <a:off x="419100" y="8058150"/>
          <a:ext cx="3743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28575</xdr:rowOff>
    </xdr:from>
    <xdr:to>
      <xdr:col>4</xdr:col>
      <xdr:colOff>0</xdr:colOff>
      <xdr:row>46</xdr:row>
      <xdr:rowOff>0</xdr:rowOff>
    </xdr:to>
    <xdr:sp>
      <xdr:nvSpPr>
        <xdr:cNvPr id="55" name="Line 64"/>
        <xdr:cNvSpPr>
          <a:spLocks/>
        </xdr:cNvSpPr>
      </xdr:nvSpPr>
      <xdr:spPr>
        <a:xfrm>
          <a:off x="838200" y="8086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28575</xdr:rowOff>
    </xdr:from>
    <xdr:to>
      <xdr:col>13</xdr:col>
      <xdr:colOff>0</xdr:colOff>
      <xdr:row>46</xdr:row>
      <xdr:rowOff>0</xdr:rowOff>
    </xdr:to>
    <xdr:sp>
      <xdr:nvSpPr>
        <xdr:cNvPr id="56" name="Line 65"/>
        <xdr:cNvSpPr>
          <a:spLocks/>
        </xdr:cNvSpPr>
      </xdr:nvSpPr>
      <xdr:spPr>
        <a:xfrm>
          <a:off x="3333750" y="8086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19050</xdr:rowOff>
    </xdr:from>
    <xdr:to>
      <xdr:col>4</xdr:col>
      <xdr:colOff>114300</xdr:colOff>
      <xdr:row>37</xdr:row>
      <xdr:rowOff>85725</xdr:rowOff>
    </xdr:to>
    <xdr:sp>
      <xdr:nvSpPr>
        <xdr:cNvPr id="57" name="AutoShape 66"/>
        <xdr:cNvSpPr>
          <a:spLocks/>
        </xdr:cNvSpPr>
      </xdr:nvSpPr>
      <xdr:spPr>
        <a:xfrm>
          <a:off x="742950" y="6677025"/>
          <a:ext cx="209550" cy="666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114300</xdr:colOff>
      <xdr:row>37</xdr:row>
      <xdr:rowOff>9525</xdr:rowOff>
    </xdr:from>
    <xdr:to>
      <xdr:col>13</xdr:col>
      <xdr:colOff>104775</xdr:colOff>
      <xdr:row>37</xdr:row>
      <xdr:rowOff>76200</xdr:rowOff>
    </xdr:to>
    <xdr:sp>
      <xdr:nvSpPr>
        <xdr:cNvPr id="58" name="AutoShape 67"/>
        <xdr:cNvSpPr>
          <a:spLocks/>
        </xdr:cNvSpPr>
      </xdr:nvSpPr>
      <xdr:spPr>
        <a:xfrm>
          <a:off x="3238500" y="6667500"/>
          <a:ext cx="200025" cy="666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161925</xdr:colOff>
      <xdr:row>37</xdr:row>
      <xdr:rowOff>76200</xdr:rowOff>
    </xdr:from>
    <xdr:to>
      <xdr:col>13</xdr:col>
      <xdr:colOff>47625</xdr:colOff>
      <xdr:row>37</xdr:row>
      <xdr:rowOff>152400</xdr:rowOff>
    </xdr:to>
    <xdr:sp>
      <xdr:nvSpPr>
        <xdr:cNvPr id="59" name="Oval 68"/>
        <xdr:cNvSpPr>
          <a:spLocks/>
        </xdr:cNvSpPr>
      </xdr:nvSpPr>
      <xdr:spPr>
        <a:xfrm>
          <a:off x="3286125" y="6734175"/>
          <a:ext cx="952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180975</xdr:rowOff>
    </xdr:from>
    <xdr:to>
      <xdr:col>6</xdr:col>
      <xdr:colOff>0</xdr:colOff>
      <xdr:row>43</xdr:row>
      <xdr:rowOff>152400</xdr:rowOff>
    </xdr:to>
    <xdr:sp>
      <xdr:nvSpPr>
        <xdr:cNvPr id="60" name="Line 69"/>
        <xdr:cNvSpPr>
          <a:spLocks/>
        </xdr:cNvSpPr>
      </xdr:nvSpPr>
      <xdr:spPr>
        <a:xfrm flipH="1">
          <a:off x="1657350" y="7639050"/>
          <a:ext cx="209550" cy="3714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13</xdr:col>
      <xdr:colOff>819150</xdr:colOff>
      <xdr:row>52</xdr:row>
      <xdr:rowOff>0</xdr:rowOff>
    </xdr:to>
    <xdr:sp>
      <xdr:nvSpPr>
        <xdr:cNvPr id="61" name="Line 70"/>
        <xdr:cNvSpPr>
          <a:spLocks/>
        </xdr:cNvSpPr>
      </xdr:nvSpPr>
      <xdr:spPr>
        <a:xfrm>
          <a:off x="419100" y="9467850"/>
          <a:ext cx="37338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114300</xdr:colOff>
      <xdr:row>52</xdr:row>
      <xdr:rowOff>19050</xdr:rowOff>
    </xdr:from>
    <xdr:to>
      <xdr:col>4</xdr:col>
      <xdr:colOff>114300</xdr:colOff>
      <xdr:row>52</xdr:row>
      <xdr:rowOff>85725</xdr:rowOff>
    </xdr:to>
    <xdr:sp>
      <xdr:nvSpPr>
        <xdr:cNvPr id="62" name="AutoShape 71"/>
        <xdr:cNvSpPr>
          <a:spLocks/>
        </xdr:cNvSpPr>
      </xdr:nvSpPr>
      <xdr:spPr>
        <a:xfrm>
          <a:off x="742950" y="9486900"/>
          <a:ext cx="209550" cy="666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114300</xdr:colOff>
      <xdr:row>52</xdr:row>
      <xdr:rowOff>9525</xdr:rowOff>
    </xdr:from>
    <xdr:to>
      <xdr:col>13</xdr:col>
      <xdr:colOff>104775</xdr:colOff>
      <xdr:row>52</xdr:row>
      <xdr:rowOff>76200</xdr:rowOff>
    </xdr:to>
    <xdr:sp>
      <xdr:nvSpPr>
        <xdr:cNvPr id="63" name="AutoShape 72"/>
        <xdr:cNvSpPr>
          <a:spLocks/>
        </xdr:cNvSpPr>
      </xdr:nvSpPr>
      <xdr:spPr>
        <a:xfrm>
          <a:off x="3238500" y="9477375"/>
          <a:ext cx="200025" cy="666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161925</xdr:colOff>
      <xdr:row>52</xdr:row>
      <xdr:rowOff>76200</xdr:rowOff>
    </xdr:from>
    <xdr:to>
      <xdr:col>13</xdr:col>
      <xdr:colOff>47625</xdr:colOff>
      <xdr:row>52</xdr:row>
      <xdr:rowOff>152400</xdr:rowOff>
    </xdr:to>
    <xdr:sp>
      <xdr:nvSpPr>
        <xdr:cNvPr id="64" name="Oval 73"/>
        <xdr:cNvSpPr>
          <a:spLocks/>
        </xdr:cNvSpPr>
      </xdr:nvSpPr>
      <xdr:spPr>
        <a:xfrm>
          <a:off x="3286125" y="9544050"/>
          <a:ext cx="952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19050</xdr:colOff>
      <xdr:row>52</xdr:row>
      <xdr:rowOff>161925</xdr:rowOff>
    </xdr:from>
    <xdr:to>
      <xdr:col>13</xdr:col>
      <xdr:colOff>171450</xdr:colOff>
      <xdr:row>52</xdr:row>
      <xdr:rowOff>161925</xdr:rowOff>
    </xdr:to>
    <xdr:sp>
      <xdr:nvSpPr>
        <xdr:cNvPr id="65" name="Line 74"/>
        <xdr:cNvSpPr>
          <a:spLocks/>
        </xdr:cNvSpPr>
      </xdr:nvSpPr>
      <xdr:spPr>
        <a:xfrm>
          <a:off x="3143250" y="96297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54</xdr:row>
      <xdr:rowOff>0</xdr:rowOff>
    </xdr:from>
    <xdr:to>
      <xdr:col>14</xdr:col>
      <xdr:colOff>133350</xdr:colOff>
      <xdr:row>54</xdr:row>
      <xdr:rowOff>0</xdr:rowOff>
    </xdr:to>
    <xdr:sp>
      <xdr:nvSpPr>
        <xdr:cNvPr id="66" name="Line 75"/>
        <xdr:cNvSpPr>
          <a:spLocks/>
        </xdr:cNvSpPr>
      </xdr:nvSpPr>
      <xdr:spPr>
        <a:xfrm>
          <a:off x="276225" y="98298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104775</xdr:rowOff>
    </xdr:from>
    <xdr:to>
      <xdr:col>2</xdr:col>
      <xdr:colOff>0</xdr:colOff>
      <xdr:row>54</xdr:row>
      <xdr:rowOff>66675</xdr:rowOff>
    </xdr:to>
    <xdr:sp>
      <xdr:nvSpPr>
        <xdr:cNvPr id="67" name="Line 76"/>
        <xdr:cNvSpPr>
          <a:spLocks/>
        </xdr:cNvSpPr>
      </xdr:nvSpPr>
      <xdr:spPr>
        <a:xfrm>
          <a:off x="419100" y="97345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104775</xdr:rowOff>
    </xdr:from>
    <xdr:to>
      <xdr:col>4</xdr:col>
      <xdr:colOff>0</xdr:colOff>
      <xdr:row>54</xdr:row>
      <xdr:rowOff>66675</xdr:rowOff>
    </xdr:to>
    <xdr:sp>
      <xdr:nvSpPr>
        <xdr:cNvPr id="68" name="Line 77"/>
        <xdr:cNvSpPr>
          <a:spLocks/>
        </xdr:cNvSpPr>
      </xdr:nvSpPr>
      <xdr:spPr>
        <a:xfrm>
          <a:off x="838200" y="97345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53</xdr:row>
      <xdr:rowOff>104775</xdr:rowOff>
    </xdr:from>
    <xdr:to>
      <xdr:col>13</xdr:col>
      <xdr:colOff>0</xdr:colOff>
      <xdr:row>54</xdr:row>
      <xdr:rowOff>66675</xdr:rowOff>
    </xdr:to>
    <xdr:sp>
      <xdr:nvSpPr>
        <xdr:cNvPr id="69" name="Line 78"/>
        <xdr:cNvSpPr>
          <a:spLocks/>
        </xdr:cNvSpPr>
      </xdr:nvSpPr>
      <xdr:spPr>
        <a:xfrm>
          <a:off x="3333750" y="97345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104775</xdr:rowOff>
    </xdr:from>
    <xdr:to>
      <xdr:col>14</xdr:col>
      <xdr:colOff>0</xdr:colOff>
      <xdr:row>54</xdr:row>
      <xdr:rowOff>66675</xdr:rowOff>
    </xdr:to>
    <xdr:sp>
      <xdr:nvSpPr>
        <xdr:cNvPr id="70" name="Line 79"/>
        <xdr:cNvSpPr>
          <a:spLocks/>
        </xdr:cNvSpPr>
      </xdr:nvSpPr>
      <xdr:spPr>
        <a:xfrm>
          <a:off x="4162425" y="97345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55</xdr:row>
      <xdr:rowOff>0</xdr:rowOff>
    </xdr:from>
    <xdr:to>
      <xdr:col>8</xdr:col>
      <xdr:colOff>66675</xdr:colOff>
      <xdr:row>55</xdr:row>
      <xdr:rowOff>0</xdr:rowOff>
    </xdr:to>
    <xdr:sp>
      <xdr:nvSpPr>
        <xdr:cNvPr id="71" name="Line 81"/>
        <xdr:cNvSpPr>
          <a:spLocks/>
        </xdr:cNvSpPr>
      </xdr:nvSpPr>
      <xdr:spPr>
        <a:xfrm>
          <a:off x="285750" y="99917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104775</xdr:rowOff>
    </xdr:from>
    <xdr:to>
      <xdr:col>2</xdr:col>
      <xdr:colOff>0</xdr:colOff>
      <xdr:row>55</xdr:row>
      <xdr:rowOff>66675</xdr:rowOff>
    </xdr:to>
    <xdr:sp>
      <xdr:nvSpPr>
        <xdr:cNvPr id="72" name="Line 82"/>
        <xdr:cNvSpPr>
          <a:spLocks/>
        </xdr:cNvSpPr>
      </xdr:nvSpPr>
      <xdr:spPr>
        <a:xfrm>
          <a:off x="419100" y="99345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104775</xdr:rowOff>
    </xdr:from>
    <xdr:to>
      <xdr:col>8</xdr:col>
      <xdr:colOff>0</xdr:colOff>
      <xdr:row>55</xdr:row>
      <xdr:rowOff>66675</xdr:rowOff>
    </xdr:to>
    <xdr:sp>
      <xdr:nvSpPr>
        <xdr:cNvPr id="73" name="Line 83"/>
        <xdr:cNvSpPr>
          <a:spLocks/>
        </xdr:cNvSpPr>
      </xdr:nvSpPr>
      <xdr:spPr>
        <a:xfrm>
          <a:off x="2286000" y="99345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14</xdr:col>
      <xdr:colOff>9525</xdr:colOff>
      <xdr:row>59</xdr:row>
      <xdr:rowOff>0</xdr:rowOff>
    </xdr:to>
    <xdr:sp>
      <xdr:nvSpPr>
        <xdr:cNvPr id="74" name="Line 84"/>
        <xdr:cNvSpPr>
          <a:spLocks/>
        </xdr:cNvSpPr>
      </xdr:nvSpPr>
      <xdr:spPr>
        <a:xfrm>
          <a:off x="419100" y="10687050"/>
          <a:ext cx="3752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28575</xdr:rowOff>
    </xdr:from>
    <xdr:to>
      <xdr:col>4</xdr:col>
      <xdr:colOff>0</xdr:colOff>
      <xdr:row>61</xdr:row>
      <xdr:rowOff>0</xdr:rowOff>
    </xdr:to>
    <xdr:sp>
      <xdr:nvSpPr>
        <xdr:cNvPr id="75" name="Line 86"/>
        <xdr:cNvSpPr>
          <a:spLocks/>
        </xdr:cNvSpPr>
      </xdr:nvSpPr>
      <xdr:spPr>
        <a:xfrm>
          <a:off x="838200" y="107156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28575</xdr:rowOff>
    </xdr:from>
    <xdr:to>
      <xdr:col>13</xdr:col>
      <xdr:colOff>0</xdr:colOff>
      <xdr:row>61</xdr:row>
      <xdr:rowOff>0</xdr:rowOff>
    </xdr:to>
    <xdr:sp>
      <xdr:nvSpPr>
        <xdr:cNvPr id="76" name="Line 87"/>
        <xdr:cNvSpPr>
          <a:spLocks/>
        </xdr:cNvSpPr>
      </xdr:nvSpPr>
      <xdr:spPr>
        <a:xfrm>
          <a:off x="3333750" y="107156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8</xdr:col>
      <xdr:colOff>0</xdr:colOff>
      <xdr:row>51</xdr:row>
      <xdr:rowOff>152400</xdr:rowOff>
    </xdr:to>
    <xdr:grpSp>
      <xdr:nvGrpSpPr>
        <xdr:cNvPr id="77" name="Group 98"/>
        <xdr:cNvGrpSpPr>
          <a:grpSpLocks/>
        </xdr:cNvGrpSpPr>
      </xdr:nvGrpSpPr>
      <xdr:grpSpPr>
        <a:xfrm>
          <a:off x="628650" y="9305925"/>
          <a:ext cx="1657350" cy="152400"/>
          <a:chOff x="57" y="1020"/>
          <a:chExt cx="151" cy="16"/>
        </a:xfrm>
        <a:solidFill>
          <a:srgbClr val="FFFFFF"/>
        </a:solidFill>
      </xdr:grpSpPr>
      <xdr:sp>
        <xdr:nvSpPr>
          <xdr:cNvPr id="78" name="Rectangle 88"/>
          <xdr:cNvSpPr>
            <a:spLocks/>
          </xdr:cNvSpPr>
        </xdr:nvSpPr>
        <xdr:spPr>
          <a:xfrm>
            <a:off x="57" y="1020"/>
            <a:ext cx="15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89"/>
          <xdr:cNvSpPr>
            <a:spLocks/>
          </xdr:cNvSpPr>
        </xdr:nvSpPr>
        <xdr:spPr>
          <a:xfrm>
            <a:off x="76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90"/>
          <xdr:cNvSpPr>
            <a:spLocks/>
          </xdr:cNvSpPr>
        </xdr:nvSpPr>
        <xdr:spPr>
          <a:xfrm>
            <a:off x="92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91"/>
          <xdr:cNvSpPr>
            <a:spLocks/>
          </xdr:cNvSpPr>
        </xdr:nvSpPr>
        <xdr:spPr>
          <a:xfrm>
            <a:off x="108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92"/>
          <xdr:cNvSpPr>
            <a:spLocks/>
          </xdr:cNvSpPr>
        </xdr:nvSpPr>
        <xdr:spPr>
          <a:xfrm>
            <a:off x="124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93"/>
          <xdr:cNvSpPr>
            <a:spLocks/>
          </xdr:cNvSpPr>
        </xdr:nvSpPr>
        <xdr:spPr>
          <a:xfrm>
            <a:off x="140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95"/>
          <xdr:cNvSpPr>
            <a:spLocks/>
          </xdr:cNvSpPr>
        </xdr:nvSpPr>
        <xdr:spPr>
          <a:xfrm>
            <a:off x="156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96"/>
          <xdr:cNvSpPr>
            <a:spLocks/>
          </xdr:cNvSpPr>
        </xdr:nvSpPr>
        <xdr:spPr>
          <a:xfrm>
            <a:off x="172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97"/>
          <xdr:cNvSpPr>
            <a:spLocks/>
          </xdr:cNvSpPr>
        </xdr:nvSpPr>
        <xdr:spPr>
          <a:xfrm>
            <a:off x="188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0</xdr:colOff>
      <xdr:row>55</xdr:row>
      <xdr:rowOff>66675</xdr:rowOff>
    </xdr:to>
    <xdr:sp>
      <xdr:nvSpPr>
        <xdr:cNvPr id="87" name="Line 99"/>
        <xdr:cNvSpPr>
          <a:spLocks/>
        </xdr:cNvSpPr>
      </xdr:nvSpPr>
      <xdr:spPr>
        <a:xfrm>
          <a:off x="628650" y="99345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8</xdr:col>
      <xdr:colOff>0</xdr:colOff>
      <xdr:row>58</xdr:row>
      <xdr:rowOff>152400</xdr:rowOff>
    </xdr:to>
    <xdr:grpSp>
      <xdr:nvGrpSpPr>
        <xdr:cNvPr id="88" name="Group 100"/>
        <xdr:cNvGrpSpPr>
          <a:grpSpLocks/>
        </xdr:cNvGrpSpPr>
      </xdr:nvGrpSpPr>
      <xdr:grpSpPr>
        <a:xfrm>
          <a:off x="628650" y="10515600"/>
          <a:ext cx="1657350" cy="152400"/>
          <a:chOff x="57" y="1020"/>
          <a:chExt cx="151" cy="16"/>
        </a:xfrm>
        <a:solidFill>
          <a:srgbClr val="FFFFFF"/>
        </a:solidFill>
      </xdr:grpSpPr>
      <xdr:sp>
        <xdr:nvSpPr>
          <xdr:cNvPr id="89" name="Rectangle 101"/>
          <xdr:cNvSpPr>
            <a:spLocks/>
          </xdr:cNvSpPr>
        </xdr:nvSpPr>
        <xdr:spPr>
          <a:xfrm>
            <a:off x="57" y="1020"/>
            <a:ext cx="15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>
            <a:off x="76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103"/>
          <xdr:cNvSpPr>
            <a:spLocks/>
          </xdr:cNvSpPr>
        </xdr:nvSpPr>
        <xdr:spPr>
          <a:xfrm>
            <a:off x="92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104"/>
          <xdr:cNvSpPr>
            <a:spLocks/>
          </xdr:cNvSpPr>
        </xdr:nvSpPr>
        <xdr:spPr>
          <a:xfrm>
            <a:off x="108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105"/>
          <xdr:cNvSpPr>
            <a:spLocks/>
          </xdr:cNvSpPr>
        </xdr:nvSpPr>
        <xdr:spPr>
          <a:xfrm>
            <a:off x="124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106"/>
          <xdr:cNvSpPr>
            <a:spLocks/>
          </xdr:cNvSpPr>
        </xdr:nvSpPr>
        <xdr:spPr>
          <a:xfrm>
            <a:off x="140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>
            <a:off x="156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108"/>
          <xdr:cNvSpPr>
            <a:spLocks/>
          </xdr:cNvSpPr>
        </xdr:nvSpPr>
        <xdr:spPr>
          <a:xfrm>
            <a:off x="172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109"/>
          <xdr:cNvSpPr>
            <a:spLocks/>
          </xdr:cNvSpPr>
        </xdr:nvSpPr>
        <xdr:spPr>
          <a:xfrm>
            <a:off x="188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5</xdr:row>
      <xdr:rowOff>0</xdr:rowOff>
    </xdr:from>
    <xdr:to>
      <xdr:col>15</xdr:col>
      <xdr:colOff>190500</xdr:colOff>
      <xdr:row>12</xdr:row>
      <xdr:rowOff>85725</xdr:rowOff>
    </xdr:to>
    <xdr:grpSp>
      <xdr:nvGrpSpPr>
        <xdr:cNvPr id="1" name="Group 51"/>
        <xdr:cNvGrpSpPr>
          <a:grpSpLocks/>
        </xdr:cNvGrpSpPr>
      </xdr:nvGrpSpPr>
      <xdr:grpSpPr>
        <a:xfrm>
          <a:off x="609600" y="885825"/>
          <a:ext cx="2724150" cy="1219200"/>
          <a:chOff x="55" y="78"/>
          <a:chExt cx="247" cy="128"/>
        </a:xfrm>
        <a:solidFill>
          <a:srgbClr val="FFFFFF"/>
        </a:solidFill>
      </xdr:grpSpPr>
      <xdr:grpSp>
        <xdr:nvGrpSpPr>
          <xdr:cNvPr id="2" name="Group 4"/>
          <xdr:cNvGrpSpPr>
            <a:grpSpLocks/>
          </xdr:cNvGrpSpPr>
        </xdr:nvGrpSpPr>
        <xdr:grpSpPr>
          <a:xfrm>
            <a:off x="55" y="78"/>
            <a:ext cx="247" cy="119"/>
            <a:chOff x="57" y="68"/>
            <a:chExt cx="247" cy="119"/>
          </a:xfrm>
          <a:solidFill>
            <a:srgbClr val="FFFFFF"/>
          </a:solidFill>
        </xdr:grpSpPr>
        <xdr:sp>
          <xdr:nvSpPr>
            <xdr:cNvPr id="3" name="Line 1"/>
            <xdr:cNvSpPr>
              <a:spLocks/>
            </xdr:cNvSpPr>
          </xdr:nvSpPr>
          <xdr:spPr>
            <a:xfrm>
              <a:off x="57" y="68"/>
              <a:ext cx="247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" name="Line 2"/>
            <xdr:cNvSpPr>
              <a:spLocks/>
            </xdr:cNvSpPr>
          </xdr:nvSpPr>
          <xdr:spPr>
            <a:xfrm flipH="1">
              <a:off x="76" y="68"/>
              <a:ext cx="38" cy="119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" name="Line 3"/>
            <xdr:cNvSpPr>
              <a:spLocks/>
            </xdr:cNvSpPr>
          </xdr:nvSpPr>
          <xdr:spPr>
            <a:xfrm>
              <a:off x="228" y="68"/>
              <a:ext cx="38" cy="5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" name="AutoShape 6"/>
          <xdr:cNvSpPr>
            <a:spLocks/>
          </xdr:cNvSpPr>
        </xdr:nvSpPr>
        <xdr:spPr>
          <a:xfrm>
            <a:off x="64" y="197"/>
            <a:ext cx="21" cy="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253" y="129"/>
            <a:ext cx="21" cy="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Oval 9"/>
          <xdr:cNvSpPr>
            <a:spLocks/>
          </xdr:cNvSpPr>
        </xdr:nvSpPr>
        <xdr:spPr>
          <a:xfrm>
            <a:off x="261" y="126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Oval 10"/>
          <xdr:cNvSpPr>
            <a:spLocks/>
          </xdr:cNvSpPr>
        </xdr:nvSpPr>
        <xdr:spPr>
          <a:xfrm>
            <a:off x="72" y="193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Oval 11"/>
          <xdr:cNvSpPr>
            <a:spLocks/>
          </xdr:cNvSpPr>
        </xdr:nvSpPr>
        <xdr:spPr>
          <a:xfrm>
            <a:off x="261" y="138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246" y="145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133350</xdr:colOff>
      <xdr:row>13</xdr:row>
      <xdr:rowOff>104775</xdr:rowOff>
    </xdr:from>
    <xdr:to>
      <xdr:col>14</xdr:col>
      <xdr:colOff>85725</xdr:colOff>
      <xdr:row>14</xdr:row>
      <xdr:rowOff>57150</xdr:rowOff>
    </xdr:to>
    <xdr:grpSp>
      <xdr:nvGrpSpPr>
        <xdr:cNvPr id="12" name="Group 29"/>
        <xdr:cNvGrpSpPr>
          <a:grpSpLocks/>
        </xdr:cNvGrpSpPr>
      </xdr:nvGrpSpPr>
      <xdr:grpSpPr>
        <a:xfrm>
          <a:off x="762000" y="2286000"/>
          <a:ext cx="2257425" cy="114300"/>
          <a:chOff x="69" y="215"/>
          <a:chExt cx="205" cy="12"/>
        </a:xfrm>
        <a:solidFill>
          <a:srgbClr val="FFFFFF"/>
        </a:solidFill>
      </xdr:grpSpPr>
      <xdr:sp>
        <xdr:nvSpPr>
          <xdr:cNvPr id="13" name="Line 17"/>
          <xdr:cNvSpPr>
            <a:spLocks/>
          </xdr:cNvSpPr>
        </xdr:nvSpPr>
        <xdr:spPr>
          <a:xfrm>
            <a:off x="266" y="21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Line 18"/>
          <xdr:cNvSpPr>
            <a:spLocks/>
          </xdr:cNvSpPr>
        </xdr:nvSpPr>
        <xdr:spPr>
          <a:xfrm>
            <a:off x="76" y="21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19"/>
          <xdr:cNvSpPr>
            <a:spLocks/>
          </xdr:cNvSpPr>
        </xdr:nvSpPr>
        <xdr:spPr>
          <a:xfrm>
            <a:off x="69" y="221"/>
            <a:ext cx="2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15</xdr:row>
      <xdr:rowOff>0</xdr:rowOff>
    </xdr:from>
    <xdr:to>
      <xdr:col>16</xdr:col>
      <xdr:colOff>85725</xdr:colOff>
      <xdr:row>15</xdr:row>
      <xdr:rowOff>0</xdr:rowOff>
    </xdr:to>
    <xdr:sp>
      <xdr:nvSpPr>
        <xdr:cNvPr id="16" name="Line 13"/>
        <xdr:cNvSpPr>
          <a:spLocks/>
        </xdr:cNvSpPr>
      </xdr:nvSpPr>
      <xdr:spPr>
        <a:xfrm>
          <a:off x="561975" y="250507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123825</xdr:rowOff>
    </xdr:from>
    <xdr:to>
      <xdr:col>3</xdr:col>
      <xdr:colOff>0</xdr:colOff>
      <xdr:row>15</xdr:row>
      <xdr:rowOff>38100</xdr:rowOff>
    </xdr:to>
    <xdr:sp>
      <xdr:nvSpPr>
        <xdr:cNvPr id="17" name="Line 15"/>
        <xdr:cNvSpPr>
          <a:spLocks/>
        </xdr:cNvSpPr>
      </xdr:nvSpPr>
      <xdr:spPr>
        <a:xfrm>
          <a:off x="628650" y="2466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123825</xdr:rowOff>
    </xdr:from>
    <xdr:to>
      <xdr:col>16</xdr:col>
      <xdr:colOff>0</xdr:colOff>
      <xdr:row>15</xdr:row>
      <xdr:rowOff>38100</xdr:rowOff>
    </xdr:to>
    <xdr:sp>
      <xdr:nvSpPr>
        <xdr:cNvPr id="18" name="Line 16"/>
        <xdr:cNvSpPr>
          <a:spLocks/>
        </xdr:cNvSpPr>
      </xdr:nvSpPr>
      <xdr:spPr>
        <a:xfrm>
          <a:off x="3352800" y="2466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190500</xdr:colOff>
      <xdr:row>14</xdr:row>
      <xdr:rowOff>123825</xdr:rowOff>
    </xdr:from>
    <xdr:to>
      <xdr:col>11</xdr:col>
      <xdr:colOff>190500</xdr:colOff>
      <xdr:row>15</xdr:row>
      <xdr:rowOff>38100</xdr:rowOff>
    </xdr:to>
    <xdr:sp>
      <xdr:nvSpPr>
        <xdr:cNvPr id="19" name="Line 20"/>
        <xdr:cNvSpPr>
          <a:spLocks/>
        </xdr:cNvSpPr>
      </xdr:nvSpPr>
      <xdr:spPr>
        <a:xfrm>
          <a:off x="2495550" y="2466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190500</xdr:colOff>
      <xdr:row>14</xdr:row>
      <xdr:rowOff>123825</xdr:rowOff>
    </xdr:from>
    <xdr:to>
      <xdr:col>5</xdr:col>
      <xdr:colOff>190500</xdr:colOff>
      <xdr:row>15</xdr:row>
      <xdr:rowOff>38100</xdr:rowOff>
    </xdr:to>
    <xdr:sp>
      <xdr:nvSpPr>
        <xdr:cNvPr id="20" name="Line 21"/>
        <xdr:cNvSpPr>
          <a:spLocks/>
        </xdr:cNvSpPr>
      </xdr:nvSpPr>
      <xdr:spPr>
        <a:xfrm>
          <a:off x="1238250" y="2466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133350</xdr:colOff>
      <xdr:row>12</xdr:row>
      <xdr:rowOff>104775</xdr:rowOff>
    </xdr:from>
    <xdr:to>
      <xdr:col>14</xdr:col>
      <xdr:colOff>114300</xdr:colOff>
      <xdr:row>13</xdr:row>
      <xdr:rowOff>57150</xdr:rowOff>
    </xdr:to>
    <xdr:grpSp>
      <xdr:nvGrpSpPr>
        <xdr:cNvPr id="21" name="Group 30"/>
        <xdr:cNvGrpSpPr>
          <a:grpSpLocks/>
        </xdr:cNvGrpSpPr>
      </xdr:nvGrpSpPr>
      <xdr:grpSpPr>
        <a:xfrm>
          <a:off x="762000" y="2124075"/>
          <a:ext cx="2286000" cy="114300"/>
          <a:chOff x="69" y="198"/>
          <a:chExt cx="207" cy="12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69" y="204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217" y="204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76" y="198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111" y="198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226" y="198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65" y="198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142875</xdr:colOff>
      <xdr:row>4</xdr:row>
      <xdr:rowOff>57150</xdr:rowOff>
    </xdr:from>
    <xdr:to>
      <xdr:col>18</xdr:col>
      <xdr:colOff>76200</xdr:colOff>
      <xdr:row>8</xdr:row>
      <xdr:rowOff>66675</xdr:rowOff>
    </xdr:to>
    <xdr:grpSp>
      <xdr:nvGrpSpPr>
        <xdr:cNvPr id="28" name="Group 52"/>
        <xdr:cNvGrpSpPr>
          <a:grpSpLocks/>
        </xdr:cNvGrpSpPr>
      </xdr:nvGrpSpPr>
      <xdr:grpSpPr>
        <a:xfrm>
          <a:off x="3705225" y="781050"/>
          <a:ext cx="142875" cy="657225"/>
          <a:chOff x="336" y="67"/>
          <a:chExt cx="13" cy="69"/>
        </a:xfrm>
        <a:solidFill>
          <a:srgbClr val="FFFFFF"/>
        </a:solidFill>
      </xdr:grpSpPr>
      <xdr:sp>
        <xdr:nvSpPr>
          <xdr:cNvPr id="29" name="Line 31"/>
          <xdr:cNvSpPr>
            <a:spLocks/>
          </xdr:cNvSpPr>
        </xdr:nvSpPr>
        <xdr:spPr>
          <a:xfrm>
            <a:off x="342" y="67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32"/>
          <xdr:cNvSpPr>
            <a:spLocks/>
          </xdr:cNvSpPr>
        </xdr:nvSpPr>
        <xdr:spPr>
          <a:xfrm>
            <a:off x="336" y="1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33"/>
          <xdr:cNvSpPr>
            <a:spLocks/>
          </xdr:cNvSpPr>
        </xdr:nvSpPr>
        <xdr:spPr>
          <a:xfrm>
            <a:off x="336" y="7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</xdr:row>
      <xdr:rowOff>66675</xdr:rowOff>
    </xdr:from>
    <xdr:to>
      <xdr:col>2</xdr:col>
      <xdr:colOff>85725</xdr:colOff>
      <xdr:row>12</xdr:row>
      <xdr:rowOff>57150</xdr:rowOff>
    </xdr:to>
    <xdr:grpSp>
      <xdr:nvGrpSpPr>
        <xdr:cNvPr id="32" name="Group 53"/>
        <xdr:cNvGrpSpPr>
          <a:grpSpLocks/>
        </xdr:cNvGrpSpPr>
      </xdr:nvGrpSpPr>
      <xdr:grpSpPr>
        <a:xfrm>
          <a:off x="352425" y="790575"/>
          <a:ext cx="152400" cy="1285875"/>
          <a:chOff x="32" y="68"/>
          <a:chExt cx="13" cy="135"/>
        </a:xfrm>
        <a:solidFill>
          <a:srgbClr val="FFFFFF"/>
        </a:solidFill>
      </xdr:grpSpPr>
      <xdr:sp>
        <xdr:nvSpPr>
          <xdr:cNvPr id="33" name="Line 34"/>
          <xdr:cNvSpPr>
            <a:spLocks/>
          </xdr:cNvSpPr>
        </xdr:nvSpPr>
        <xdr:spPr>
          <a:xfrm>
            <a:off x="32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Line 35"/>
          <xdr:cNvSpPr>
            <a:spLocks/>
          </xdr:cNvSpPr>
        </xdr:nvSpPr>
        <xdr:spPr>
          <a:xfrm>
            <a:off x="32" y="7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>
            <a:off x="38" y="68"/>
            <a:ext cx="0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95250</xdr:colOff>
      <xdr:row>40</xdr:row>
      <xdr:rowOff>0</xdr:rowOff>
    </xdr:from>
    <xdr:to>
      <xdr:col>12</xdr:col>
      <xdr:colOff>85725</xdr:colOff>
      <xdr:row>40</xdr:row>
      <xdr:rowOff>152400</xdr:rowOff>
    </xdr:to>
    <xdr:grpSp>
      <xdr:nvGrpSpPr>
        <xdr:cNvPr id="36" name="Group 37"/>
        <xdr:cNvGrpSpPr>
          <a:grpSpLocks/>
        </xdr:cNvGrpSpPr>
      </xdr:nvGrpSpPr>
      <xdr:grpSpPr>
        <a:xfrm>
          <a:off x="933450" y="6591300"/>
          <a:ext cx="1666875" cy="152400"/>
          <a:chOff x="57" y="1020"/>
          <a:chExt cx="151" cy="16"/>
        </a:xfrm>
        <a:solidFill>
          <a:srgbClr val="FFFFFF"/>
        </a:solidFill>
      </xdr:grpSpPr>
      <xdr:sp>
        <xdr:nvSpPr>
          <xdr:cNvPr id="37" name="Rectangle 38"/>
          <xdr:cNvSpPr>
            <a:spLocks/>
          </xdr:cNvSpPr>
        </xdr:nvSpPr>
        <xdr:spPr>
          <a:xfrm>
            <a:off x="57" y="1020"/>
            <a:ext cx="15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39"/>
          <xdr:cNvSpPr>
            <a:spLocks/>
          </xdr:cNvSpPr>
        </xdr:nvSpPr>
        <xdr:spPr>
          <a:xfrm>
            <a:off x="76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40"/>
          <xdr:cNvSpPr>
            <a:spLocks/>
          </xdr:cNvSpPr>
        </xdr:nvSpPr>
        <xdr:spPr>
          <a:xfrm>
            <a:off x="92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108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42"/>
          <xdr:cNvSpPr>
            <a:spLocks/>
          </xdr:cNvSpPr>
        </xdr:nvSpPr>
        <xdr:spPr>
          <a:xfrm>
            <a:off x="124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43"/>
          <xdr:cNvSpPr>
            <a:spLocks/>
          </xdr:cNvSpPr>
        </xdr:nvSpPr>
        <xdr:spPr>
          <a:xfrm>
            <a:off x="140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156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45"/>
          <xdr:cNvSpPr>
            <a:spLocks/>
          </xdr:cNvSpPr>
        </xdr:nvSpPr>
        <xdr:spPr>
          <a:xfrm>
            <a:off x="172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46"/>
          <xdr:cNvSpPr>
            <a:spLocks/>
          </xdr:cNvSpPr>
        </xdr:nvSpPr>
        <xdr:spPr>
          <a:xfrm>
            <a:off x="188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95250</xdr:colOff>
      <xdr:row>2</xdr:row>
      <xdr:rowOff>142875</xdr:rowOff>
    </xdr:from>
    <xdr:to>
      <xdr:col>9</xdr:col>
      <xdr:colOff>95250</xdr:colOff>
      <xdr:row>4</xdr:row>
      <xdr:rowOff>161925</xdr:rowOff>
    </xdr:to>
    <xdr:sp>
      <xdr:nvSpPr>
        <xdr:cNvPr id="46" name="Line 47"/>
        <xdr:cNvSpPr>
          <a:spLocks/>
        </xdr:cNvSpPr>
      </xdr:nvSpPr>
      <xdr:spPr>
        <a:xfrm flipH="1">
          <a:off x="1771650" y="504825"/>
          <a:ext cx="209550" cy="381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8</xdr:col>
      <xdr:colOff>161925</xdr:colOff>
      <xdr:row>3</xdr:row>
      <xdr:rowOff>0</xdr:rowOff>
    </xdr:to>
    <xdr:sp>
      <xdr:nvSpPr>
        <xdr:cNvPr id="47" name="Line 48"/>
        <xdr:cNvSpPr>
          <a:spLocks/>
        </xdr:cNvSpPr>
      </xdr:nvSpPr>
      <xdr:spPr>
        <a:xfrm>
          <a:off x="552450" y="5619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114300</xdr:rowOff>
    </xdr:from>
    <xdr:to>
      <xdr:col>3</xdr:col>
      <xdr:colOff>0</xdr:colOff>
      <xdr:row>3</xdr:row>
      <xdr:rowOff>47625</xdr:rowOff>
    </xdr:to>
    <xdr:sp>
      <xdr:nvSpPr>
        <xdr:cNvPr id="48" name="Line 49"/>
        <xdr:cNvSpPr>
          <a:spLocks/>
        </xdr:cNvSpPr>
      </xdr:nvSpPr>
      <xdr:spPr>
        <a:xfrm>
          <a:off x="628650" y="4762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123825</xdr:colOff>
      <xdr:row>2</xdr:row>
      <xdr:rowOff>114300</xdr:rowOff>
    </xdr:from>
    <xdr:to>
      <xdr:col>8</xdr:col>
      <xdr:colOff>123825</xdr:colOff>
      <xdr:row>3</xdr:row>
      <xdr:rowOff>47625</xdr:rowOff>
    </xdr:to>
    <xdr:sp>
      <xdr:nvSpPr>
        <xdr:cNvPr id="49" name="Line 50"/>
        <xdr:cNvSpPr>
          <a:spLocks/>
        </xdr:cNvSpPr>
      </xdr:nvSpPr>
      <xdr:spPr>
        <a:xfrm>
          <a:off x="1800225" y="4762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95250</xdr:colOff>
      <xdr:row>185</xdr:row>
      <xdr:rowOff>85725</xdr:rowOff>
    </xdr:from>
    <xdr:to>
      <xdr:col>9</xdr:col>
      <xdr:colOff>123825</xdr:colOff>
      <xdr:row>186</xdr:row>
      <xdr:rowOff>9525</xdr:rowOff>
    </xdr:to>
    <xdr:sp>
      <xdr:nvSpPr>
        <xdr:cNvPr id="50" name="AutoShape 180"/>
        <xdr:cNvSpPr>
          <a:spLocks/>
        </xdr:cNvSpPr>
      </xdr:nvSpPr>
      <xdr:spPr>
        <a:xfrm>
          <a:off x="1771650" y="30327600"/>
          <a:ext cx="23812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</xdr:colOff>
      <xdr:row>185</xdr:row>
      <xdr:rowOff>57150</xdr:rowOff>
    </xdr:from>
    <xdr:to>
      <xdr:col>7</xdr:col>
      <xdr:colOff>133350</xdr:colOff>
      <xdr:row>185</xdr:row>
      <xdr:rowOff>114300</xdr:rowOff>
    </xdr:to>
    <xdr:sp>
      <xdr:nvSpPr>
        <xdr:cNvPr id="51" name="Oval 181"/>
        <xdr:cNvSpPr>
          <a:spLocks/>
        </xdr:cNvSpPr>
      </xdr:nvSpPr>
      <xdr:spPr>
        <a:xfrm>
          <a:off x="1533525" y="30299025"/>
          <a:ext cx="66675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190500</xdr:colOff>
      <xdr:row>181</xdr:row>
      <xdr:rowOff>0</xdr:rowOff>
    </xdr:from>
    <xdr:to>
      <xdr:col>15</xdr:col>
      <xdr:colOff>190500</xdr:colOff>
      <xdr:row>188</xdr:row>
      <xdr:rowOff>85725</xdr:rowOff>
    </xdr:to>
    <xdr:grpSp>
      <xdr:nvGrpSpPr>
        <xdr:cNvPr id="52" name="Group 182"/>
        <xdr:cNvGrpSpPr>
          <a:grpSpLocks/>
        </xdr:cNvGrpSpPr>
      </xdr:nvGrpSpPr>
      <xdr:grpSpPr>
        <a:xfrm>
          <a:off x="609600" y="29594175"/>
          <a:ext cx="2724150" cy="1219200"/>
          <a:chOff x="55" y="78"/>
          <a:chExt cx="247" cy="128"/>
        </a:xfrm>
        <a:solidFill>
          <a:srgbClr val="FFFFFF"/>
        </a:solidFill>
      </xdr:grpSpPr>
      <xdr:grpSp>
        <xdr:nvGrpSpPr>
          <xdr:cNvPr id="53" name="Group 183"/>
          <xdr:cNvGrpSpPr>
            <a:grpSpLocks/>
          </xdr:cNvGrpSpPr>
        </xdr:nvGrpSpPr>
        <xdr:grpSpPr>
          <a:xfrm>
            <a:off x="55" y="78"/>
            <a:ext cx="247" cy="119"/>
            <a:chOff x="57" y="68"/>
            <a:chExt cx="247" cy="119"/>
          </a:xfrm>
          <a:solidFill>
            <a:srgbClr val="FFFFFF"/>
          </a:solidFill>
        </xdr:grpSpPr>
        <xdr:sp>
          <xdr:nvSpPr>
            <xdr:cNvPr id="54" name="Line 184"/>
            <xdr:cNvSpPr>
              <a:spLocks/>
            </xdr:cNvSpPr>
          </xdr:nvSpPr>
          <xdr:spPr>
            <a:xfrm>
              <a:off x="57" y="68"/>
              <a:ext cx="247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" name="Line 185"/>
            <xdr:cNvSpPr>
              <a:spLocks/>
            </xdr:cNvSpPr>
          </xdr:nvSpPr>
          <xdr:spPr>
            <a:xfrm flipH="1">
              <a:off x="76" y="68"/>
              <a:ext cx="38" cy="119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" name="Line 186"/>
            <xdr:cNvSpPr>
              <a:spLocks/>
            </xdr:cNvSpPr>
          </xdr:nvSpPr>
          <xdr:spPr>
            <a:xfrm>
              <a:off x="228" y="68"/>
              <a:ext cx="38" cy="5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7" name="AutoShape 187"/>
          <xdr:cNvSpPr>
            <a:spLocks/>
          </xdr:cNvSpPr>
        </xdr:nvSpPr>
        <xdr:spPr>
          <a:xfrm>
            <a:off x="64" y="197"/>
            <a:ext cx="21" cy="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AutoShape 188"/>
          <xdr:cNvSpPr>
            <a:spLocks/>
          </xdr:cNvSpPr>
        </xdr:nvSpPr>
        <xdr:spPr>
          <a:xfrm>
            <a:off x="253" y="129"/>
            <a:ext cx="21" cy="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89"/>
          <xdr:cNvSpPr>
            <a:spLocks/>
          </xdr:cNvSpPr>
        </xdr:nvSpPr>
        <xdr:spPr>
          <a:xfrm>
            <a:off x="261" y="126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90"/>
          <xdr:cNvSpPr>
            <a:spLocks/>
          </xdr:cNvSpPr>
        </xdr:nvSpPr>
        <xdr:spPr>
          <a:xfrm>
            <a:off x="72" y="193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91"/>
          <xdr:cNvSpPr>
            <a:spLocks/>
          </xdr:cNvSpPr>
        </xdr:nvSpPr>
        <xdr:spPr>
          <a:xfrm>
            <a:off x="261" y="138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192"/>
          <xdr:cNvSpPr>
            <a:spLocks/>
          </xdr:cNvSpPr>
        </xdr:nvSpPr>
        <xdr:spPr>
          <a:xfrm>
            <a:off x="246" y="145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133350</xdr:colOff>
      <xdr:row>189</xdr:row>
      <xdr:rowOff>104775</xdr:rowOff>
    </xdr:from>
    <xdr:to>
      <xdr:col>14</xdr:col>
      <xdr:colOff>85725</xdr:colOff>
      <xdr:row>190</xdr:row>
      <xdr:rowOff>47625</xdr:rowOff>
    </xdr:to>
    <xdr:grpSp>
      <xdr:nvGrpSpPr>
        <xdr:cNvPr id="63" name="Group 193"/>
        <xdr:cNvGrpSpPr>
          <a:grpSpLocks/>
        </xdr:cNvGrpSpPr>
      </xdr:nvGrpSpPr>
      <xdr:grpSpPr>
        <a:xfrm>
          <a:off x="762000" y="30994350"/>
          <a:ext cx="2257425" cy="104775"/>
          <a:chOff x="69" y="215"/>
          <a:chExt cx="205" cy="12"/>
        </a:xfrm>
        <a:solidFill>
          <a:srgbClr val="FFFFFF"/>
        </a:solidFill>
      </xdr:grpSpPr>
      <xdr:sp>
        <xdr:nvSpPr>
          <xdr:cNvPr id="64" name="Line 194"/>
          <xdr:cNvSpPr>
            <a:spLocks/>
          </xdr:cNvSpPr>
        </xdr:nvSpPr>
        <xdr:spPr>
          <a:xfrm>
            <a:off x="266" y="21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195"/>
          <xdr:cNvSpPr>
            <a:spLocks/>
          </xdr:cNvSpPr>
        </xdr:nvSpPr>
        <xdr:spPr>
          <a:xfrm>
            <a:off x="76" y="21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196"/>
          <xdr:cNvSpPr>
            <a:spLocks/>
          </xdr:cNvSpPr>
        </xdr:nvSpPr>
        <xdr:spPr>
          <a:xfrm>
            <a:off x="69" y="221"/>
            <a:ext cx="2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190</xdr:row>
      <xdr:rowOff>114300</xdr:rowOff>
    </xdr:from>
    <xdr:to>
      <xdr:col>16</xdr:col>
      <xdr:colOff>85725</xdr:colOff>
      <xdr:row>191</xdr:row>
      <xdr:rowOff>57150</xdr:rowOff>
    </xdr:to>
    <xdr:grpSp>
      <xdr:nvGrpSpPr>
        <xdr:cNvPr id="67" name="Group 197"/>
        <xdr:cNvGrpSpPr>
          <a:grpSpLocks/>
        </xdr:cNvGrpSpPr>
      </xdr:nvGrpSpPr>
      <xdr:grpSpPr>
        <a:xfrm>
          <a:off x="561975" y="31165800"/>
          <a:ext cx="2876550" cy="104775"/>
          <a:chOff x="51" y="240"/>
          <a:chExt cx="261" cy="12"/>
        </a:xfrm>
        <a:solidFill>
          <a:srgbClr val="FFFFFF"/>
        </a:solidFill>
      </xdr:grpSpPr>
      <xdr:sp>
        <xdr:nvSpPr>
          <xdr:cNvPr id="68" name="Line 198"/>
          <xdr:cNvSpPr>
            <a:spLocks/>
          </xdr:cNvSpPr>
        </xdr:nvSpPr>
        <xdr:spPr>
          <a:xfrm>
            <a:off x="51" y="246"/>
            <a:ext cx="2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199"/>
          <xdr:cNvSpPr>
            <a:spLocks/>
          </xdr:cNvSpPr>
        </xdr:nvSpPr>
        <xdr:spPr>
          <a:xfrm>
            <a:off x="57" y="24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200"/>
          <xdr:cNvSpPr>
            <a:spLocks/>
          </xdr:cNvSpPr>
        </xdr:nvSpPr>
        <xdr:spPr>
          <a:xfrm>
            <a:off x="304" y="24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201"/>
          <xdr:cNvSpPr>
            <a:spLocks/>
          </xdr:cNvSpPr>
        </xdr:nvSpPr>
        <xdr:spPr>
          <a:xfrm>
            <a:off x="228" y="24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202"/>
          <xdr:cNvSpPr>
            <a:spLocks/>
          </xdr:cNvSpPr>
        </xdr:nvSpPr>
        <xdr:spPr>
          <a:xfrm>
            <a:off x="114" y="24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133350</xdr:colOff>
      <xdr:row>188</xdr:row>
      <xdr:rowOff>104775</xdr:rowOff>
    </xdr:from>
    <xdr:to>
      <xdr:col>14</xdr:col>
      <xdr:colOff>114300</xdr:colOff>
      <xdr:row>189</xdr:row>
      <xdr:rowOff>57150</xdr:rowOff>
    </xdr:to>
    <xdr:grpSp>
      <xdr:nvGrpSpPr>
        <xdr:cNvPr id="73" name="Group 203"/>
        <xdr:cNvGrpSpPr>
          <a:grpSpLocks/>
        </xdr:cNvGrpSpPr>
      </xdr:nvGrpSpPr>
      <xdr:grpSpPr>
        <a:xfrm>
          <a:off x="762000" y="30832425"/>
          <a:ext cx="2286000" cy="114300"/>
          <a:chOff x="69" y="198"/>
          <a:chExt cx="207" cy="12"/>
        </a:xfrm>
        <a:solidFill>
          <a:srgbClr val="FFFFFF"/>
        </a:solidFill>
      </xdr:grpSpPr>
      <xdr:sp>
        <xdr:nvSpPr>
          <xdr:cNvPr id="74" name="Line 204"/>
          <xdr:cNvSpPr>
            <a:spLocks/>
          </xdr:cNvSpPr>
        </xdr:nvSpPr>
        <xdr:spPr>
          <a:xfrm>
            <a:off x="69" y="204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205"/>
          <xdr:cNvSpPr>
            <a:spLocks/>
          </xdr:cNvSpPr>
        </xdr:nvSpPr>
        <xdr:spPr>
          <a:xfrm>
            <a:off x="217" y="204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206"/>
          <xdr:cNvSpPr>
            <a:spLocks/>
          </xdr:cNvSpPr>
        </xdr:nvSpPr>
        <xdr:spPr>
          <a:xfrm>
            <a:off x="76" y="198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207"/>
          <xdr:cNvSpPr>
            <a:spLocks/>
          </xdr:cNvSpPr>
        </xdr:nvSpPr>
        <xdr:spPr>
          <a:xfrm>
            <a:off x="111" y="198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208"/>
          <xdr:cNvSpPr>
            <a:spLocks/>
          </xdr:cNvSpPr>
        </xdr:nvSpPr>
        <xdr:spPr>
          <a:xfrm>
            <a:off x="226" y="198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209"/>
          <xdr:cNvSpPr>
            <a:spLocks/>
          </xdr:cNvSpPr>
        </xdr:nvSpPr>
        <xdr:spPr>
          <a:xfrm>
            <a:off x="265" y="198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142875</xdr:colOff>
      <xdr:row>180</xdr:row>
      <xdr:rowOff>76200</xdr:rowOff>
    </xdr:from>
    <xdr:to>
      <xdr:col>18</xdr:col>
      <xdr:colOff>76200</xdr:colOff>
      <xdr:row>184</xdr:row>
      <xdr:rowOff>66675</xdr:rowOff>
    </xdr:to>
    <xdr:grpSp>
      <xdr:nvGrpSpPr>
        <xdr:cNvPr id="80" name="Group 210"/>
        <xdr:cNvGrpSpPr>
          <a:grpSpLocks/>
        </xdr:cNvGrpSpPr>
      </xdr:nvGrpSpPr>
      <xdr:grpSpPr>
        <a:xfrm>
          <a:off x="3705225" y="29508450"/>
          <a:ext cx="142875" cy="638175"/>
          <a:chOff x="336" y="67"/>
          <a:chExt cx="13" cy="69"/>
        </a:xfrm>
        <a:solidFill>
          <a:srgbClr val="FFFFFF"/>
        </a:solidFill>
      </xdr:grpSpPr>
      <xdr:sp>
        <xdr:nvSpPr>
          <xdr:cNvPr id="81" name="Line 211"/>
          <xdr:cNvSpPr>
            <a:spLocks/>
          </xdr:cNvSpPr>
        </xdr:nvSpPr>
        <xdr:spPr>
          <a:xfrm>
            <a:off x="342" y="67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212"/>
          <xdr:cNvSpPr>
            <a:spLocks/>
          </xdr:cNvSpPr>
        </xdr:nvSpPr>
        <xdr:spPr>
          <a:xfrm>
            <a:off x="336" y="1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213"/>
          <xdr:cNvSpPr>
            <a:spLocks/>
          </xdr:cNvSpPr>
        </xdr:nvSpPr>
        <xdr:spPr>
          <a:xfrm>
            <a:off x="336" y="7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180</xdr:row>
      <xdr:rowOff>85725</xdr:rowOff>
    </xdr:from>
    <xdr:to>
      <xdr:col>2</xdr:col>
      <xdr:colOff>76200</xdr:colOff>
      <xdr:row>188</xdr:row>
      <xdr:rowOff>57150</xdr:rowOff>
    </xdr:to>
    <xdr:grpSp>
      <xdr:nvGrpSpPr>
        <xdr:cNvPr id="84" name="Group 214"/>
        <xdr:cNvGrpSpPr>
          <a:grpSpLocks/>
        </xdr:cNvGrpSpPr>
      </xdr:nvGrpSpPr>
      <xdr:grpSpPr>
        <a:xfrm>
          <a:off x="352425" y="29517975"/>
          <a:ext cx="142875" cy="1266825"/>
          <a:chOff x="32" y="68"/>
          <a:chExt cx="13" cy="135"/>
        </a:xfrm>
        <a:solidFill>
          <a:srgbClr val="FFFFFF"/>
        </a:solidFill>
      </xdr:grpSpPr>
      <xdr:sp>
        <xdr:nvSpPr>
          <xdr:cNvPr id="85" name="Line 215"/>
          <xdr:cNvSpPr>
            <a:spLocks/>
          </xdr:cNvSpPr>
        </xdr:nvSpPr>
        <xdr:spPr>
          <a:xfrm>
            <a:off x="32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216"/>
          <xdr:cNvSpPr>
            <a:spLocks/>
          </xdr:cNvSpPr>
        </xdr:nvSpPr>
        <xdr:spPr>
          <a:xfrm>
            <a:off x="32" y="7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217"/>
          <xdr:cNvSpPr>
            <a:spLocks/>
          </xdr:cNvSpPr>
        </xdr:nvSpPr>
        <xdr:spPr>
          <a:xfrm>
            <a:off x="38" y="68"/>
            <a:ext cx="0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95250</xdr:colOff>
      <xdr:row>178</xdr:row>
      <xdr:rowOff>142875</xdr:rowOff>
    </xdr:from>
    <xdr:to>
      <xdr:col>9</xdr:col>
      <xdr:colOff>95250</xdr:colOff>
      <xdr:row>180</xdr:row>
      <xdr:rowOff>152400</xdr:rowOff>
    </xdr:to>
    <xdr:sp>
      <xdr:nvSpPr>
        <xdr:cNvPr id="88" name="Line 218"/>
        <xdr:cNvSpPr>
          <a:spLocks/>
        </xdr:cNvSpPr>
      </xdr:nvSpPr>
      <xdr:spPr>
        <a:xfrm flipH="1">
          <a:off x="1771650" y="29194125"/>
          <a:ext cx="209550" cy="390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133350</xdr:colOff>
      <xdr:row>179</xdr:row>
      <xdr:rowOff>0</xdr:rowOff>
    </xdr:from>
    <xdr:to>
      <xdr:col>8</xdr:col>
      <xdr:colOff>161925</xdr:colOff>
      <xdr:row>179</xdr:row>
      <xdr:rowOff>0</xdr:rowOff>
    </xdr:to>
    <xdr:sp>
      <xdr:nvSpPr>
        <xdr:cNvPr id="89" name="Line 219"/>
        <xdr:cNvSpPr>
          <a:spLocks/>
        </xdr:cNvSpPr>
      </xdr:nvSpPr>
      <xdr:spPr>
        <a:xfrm>
          <a:off x="552450" y="292512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178</xdr:row>
      <xdr:rowOff>114300</xdr:rowOff>
    </xdr:from>
    <xdr:to>
      <xdr:col>3</xdr:col>
      <xdr:colOff>0</xdr:colOff>
      <xdr:row>179</xdr:row>
      <xdr:rowOff>47625</xdr:rowOff>
    </xdr:to>
    <xdr:sp>
      <xdr:nvSpPr>
        <xdr:cNvPr id="90" name="Line 220"/>
        <xdr:cNvSpPr>
          <a:spLocks/>
        </xdr:cNvSpPr>
      </xdr:nvSpPr>
      <xdr:spPr>
        <a:xfrm>
          <a:off x="628650" y="291655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123825</xdr:colOff>
      <xdr:row>178</xdr:row>
      <xdr:rowOff>114300</xdr:rowOff>
    </xdr:from>
    <xdr:to>
      <xdr:col>8</xdr:col>
      <xdr:colOff>123825</xdr:colOff>
      <xdr:row>179</xdr:row>
      <xdr:rowOff>47625</xdr:rowOff>
    </xdr:to>
    <xdr:sp>
      <xdr:nvSpPr>
        <xdr:cNvPr id="91" name="Line 221"/>
        <xdr:cNvSpPr>
          <a:spLocks/>
        </xdr:cNvSpPr>
      </xdr:nvSpPr>
      <xdr:spPr>
        <a:xfrm>
          <a:off x="1800225" y="291655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190500</xdr:colOff>
      <xdr:row>19</xdr:row>
      <xdr:rowOff>0</xdr:rowOff>
    </xdr:from>
    <xdr:to>
      <xdr:col>15</xdr:col>
      <xdr:colOff>190500</xdr:colOff>
      <xdr:row>26</xdr:row>
      <xdr:rowOff>85725</xdr:rowOff>
    </xdr:to>
    <xdr:grpSp>
      <xdr:nvGrpSpPr>
        <xdr:cNvPr id="92" name="Group 233"/>
        <xdr:cNvGrpSpPr>
          <a:grpSpLocks/>
        </xdr:cNvGrpSpPr>
      </xdr:nvGrpSpPr>
      <xdr:grpSpPr>
        <a:xfrm>
          <a:off x="609600" y="3152775"/>
          <a:ext cx="2724150" cy="1219200"/>
          <a:chOff x="55" y="78"/>
          <a:chExt cx="247" cy="128"/>
        </a:xfrm>
        <a:solidFill>
          <a:srgbClr val="FFFFFF"/>
        </a:solidFill>
      </xdr:grpSpPr>
      <xdr:grpSp>
        <xdr:nvGrpSpPr>
          <xdr:cNvPr id="93" name="Group 234"/>
          <xdr:cNvGrpSpPr>
            <a:grpSpLocks/>
          </xdr:cNvGrpSpPr>
        </xdr:nvGrpSpPr>
        <xdr:grpSpPr>
          <a:xfrm>
            <a:off x="55" y="78"/>
            <a:ext cx="247" cy="119"/>
            <a:chOff x="57" y="68"/>
            <a:chExt cx="247" cy="119"/>
          </a:xfrm>
          <a:solidFill>
            <a:srgbClr val="FFFFFF"/>
          </a:solidFill>
        </xdr:grpSpPr>
        <xdr:sp>
          <xdr:nvSpPr>
            <xdr:cNvPr id="94" name="Line 235"/>
            <xdr:cNvSpPr>
              <a:spLocks/>
            </xdr:cNvSpPr>
          </xdr:nvSpPr>
          <xdr:spPr>
            <a:xfrm>
              <a:off x="57" y="68"/>
              <a:ext cx="247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" name="Line 236"/>
            <xdr:cNvSpPr>
              <a:spLocks/>
            </xdr:cNvSpPr>
          </xdr:nvSpPr>
          <xdr:spPr>
            <a:xfrm flipH="1">
              <a:off x="76" y="68"/>
              <a:ext cx="38" cy="119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" name="Line 237"/>
            <xdr:cNvSpPr>
              <a:spLocks/>
            </xdr:cNvSpPr>
          </xdr:nvSpPr>
          <xdr:spPr>
            <a:xfrm>
              <a:off x="228" y="68"/>
              <a:ext cx="38" cy="5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7" name="AutoShape 238"/>
          <xdr:cNvSpPr>
            <a:spLocks/>
          </xdr:cNvSpPr>
        </xdr:nvSpPr>
        <xdr:spPr>
          <a:xfrm>
            <a:off x="64" y="197"/>
            <a:ext cx="21" cy="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AutoShape 239"/>
          <xdr:cNvSpPr>
            <a:spLocks/>
          </xdr:cNvSpPr>
        </xdr:nvSpPr>
        <xdr:spPr>
          <a:xfrm>
            <a:off x="253" y="129"/>
            <a:ext cx="21" cy="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40"/>
          <xdr:cNvSpPr>
            <a:spLocks/>
          </xdr:cNvSpPr>
        </xdr:nvSpPr>
        <xdr:spPr>
          <a:xfrm>
            <a:off x="261" y="126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41"/>
          <xdr:cNvSpPr>
            <a:spLocks/>
          </xdr:cNvSpPr>
        </xdr:nvSpPr>
        <xdr:spPr>
          <a:xfrm>
            <a:off x="72" y="193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42"/>
          <xdr:cNvSpPr>
            <a:spLocks/>
          </xdr:cNvSpPr>
        </xdr:nvSpPr>
        <xdr:spPr>
          <a:xfrm>
            <a:off x="261" y="138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243"/>
          <xdr:cNvSpPr>
            <a:spLocks/>
          </xdr:cNvSpPr>
        </xdr:nvSpPr>
        <xdr:spPr>
          <a:xfrm>
            <a:off x="246" y="145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95250</xdr:colOff>
      <xdr:row>16</xdr:row>
      <xdr:rowOff>38100</xdr:rowOff>
    </xdr:from>
    <xdr:to>
      <xdr:col>9</xdr:col>
      <xdr:colOff>95250</xdr:colOff>
      <xdr:row>19</xdr:row>
      <xdr:rowOff>0</xdr:rowOff>
    </xdr:to>
    <xdr:sp>
      <xdr:nvSpPr>
        <xdr:cNvPr id="103" name="Line 244"/>
        <xdr:cNvSpPr>
          <a:spLocks/>
        </xdr:cNvSpPr>
      </xdr:nvSpPr>
      <xdr:spPr>
        <a:xfrm flipH="1">
          <a:off x="1771650" y="2705100"/>
          <a:ext cx="209550" cy="4476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190500</xdr:colOff>
      <xdr:row>41</xdr:row>
      <xdr:rowOff>0</xdr:rowOff>
    </xdr:from>
    <xdr:to>
      <xdr:col>15</xdr:col>
      <xdr:colOff>190500</xdr:colOff>
      <xdr:row>48</xdr:row>
      <xdr:rowOff>85725</xdr:rowOff>
    </xdr:to>
    <xdr:grpSp>
      <xdr:nvGrpSpPr>
        <xdr:cNvPr id="104" name="Group 246"/>
        <xdr:cNvGrpSpPr>
          <a:grpSpLocks/>
        </xdr:cNvGrpSpPr>
      </xdr:nvGrpSpPr>
      <xdr:grpSpPr>
        <a:xfrm>
          <a:off x="609600" y="6753225"/>
          <a:ext cx="2724150" cy="1219200"/>
          <a:chOff x="55" y="78"/>
          <a:chExt cx="247" cy="128"/>
        </a:xfrm>
        <a:solidFill>
          <a:srgbClr val="FFFFFF"/>
        </a:solidFill>
      </xdr:grpSpPr>
      <xdr:grpSp>
        <xdr:nvGrpSpPr>
          <xdr:cNvPr id="105" name="Group 247"/>
          <xdr:cNvGrpSpPr>
            <a:grpSpLocks/>
          </xdr:cNvGrpSpPr>
        </xdr:nvGrpSpPr>
        <xdr:grpSpPr>
          <a:xfrm>
            <a:off x="55" y="78"/>
            <a:ext cx="247" cy="119"/>
            <a:chOff x="57" y="68"/>
            <a:chExt cx="247" cy="119"/>
          </a:xfrm>
          <a:solidFill>
            <a:srgbClr val="FFFFFF"/>
          </a:solidFill>
        </xdr:grpSpPr>
        <xdr:sp>
          <xdr:nvSpPr>
            <xdr:cNvPr id="106" name="Line 248"/>
            <xdr:cNvSpPr>
              <a:spLocks/>
            </xdr:cNvSpPr>
          </xdr:nvSpPr>
          <xdr:spPr>
            <a:xfrm>
              <a:off x="57" y="68"/>
              <a:ext cx="247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" name="Line 249"/>
            <xdr:cNvSpPr>
              <a:spLocks/>
            </xdr:cNvSpPr>
          </xdr:nvSpPr>
          <xdr:spPr>
            <a:xfrm flipH="1">
              <a:off x="76" y="68"/>
              <a:ext cx="38" cy="119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" name="Line 250"/>
            <xdr:cNvSpPr>
              <a:spLocks/>
            </xdr:cNvSpPr>
          </xdr:nvSpPr>
          <xdr:spPr>
            <a:xfrm>
              <a:off x="228" y="68"/>
              <a:ext cx="38" cy="5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9" name="AutoShape 251"/>
          <xdr:cNvSpPr>
            <a:spLocks/>
          </xdr:cNvSpPr>
        </xdr:nvSpPr>
        <xdr:spPr>
          <a:xfrm>
            <a:off x="64" y="197"/>
            <a:ext cx="21" cy="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AutoShape 252"/>
          <xdr:cNvSpPr>
            <a:spLocks/>
          </xdr:cNvSpPr>
        </xdr:nvSpPr>
        <xdr:spPr>
          <a:xfrm>
            <a:off x="253" y="129"/>
            <a:ext cx="21" cy="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53"/>
          <xdr:cNvSpPr>
            <a:spLocks/>
          </xdr:cNvSpPr>
        </xdr:nvSpPr>
        <xdr:spPr>
          <a:xfrm>
            <a:off x="261" y="126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54"/>
          <xdr:cNvSpPr>
            <a:spLocks/>
          </xdr:cNvSpPr>
        </xdr:nvSpPr>
        <xdr:spPr>
          <a:xfrm>
            <a:off x="72" y="193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55"/>
          <xdr:cNvSpPr>
            <a:spLocks/>
          </xdr:cNvSpPr>
        </xdr:nvSpPr>
        <xdr:spPr>
          <a:xfrm>
            <a:off x="261" y="138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256"/>
          <xdr:cNvSpPr>
            <a:spLocks/>
          </xdr:cNvSpPr>
        </xdr:nvSpPr>
        <xdr:spPr>
          <a:xfrm>
            <a:off x="246" y="145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133350</xdr:colOff>
      <xdr:row>49</xdr:row>
      <xdr:rowOff>85725</xdr:rowOff>
    </xdr:from>
    <xdr:to>
      <xdr:col>14</xdr:col>
      <xdr:colOff>85725</xdr:colOff>
      <xdr:row>50</xdr:row>
      <xdr:rowOff>47625</xdr:rowOff>
    </xdr:to>
    <xdr:grpSp>
      <xdr:nvGrpSpPr>
        <xdr:cNvPr id="115" name="Group 257"/>
        <xdr:cNvGrpSpPr>
          <a:grpSpLocks/>
        </xdr:cNvGrpSpPr>
      </xdr:nvGrpSpPr>
      <xdr:grpSpPr>
        <a:xfrm>
          <a:off x="762000" y="8134350"/>
          <a:ext cx="2257425" cy="123825"/>
          <a:chOff x="69" y="215"/>
          <a:chExt cx="205" cy="12"/>
        </a:xfrm>
        <a:solidFill>
          <a:srgbClr val="FFFFFF"/>
        </a:solidFill>
      </xdr:grpSpPr>
      <xdr:sp>
        <xdr:nvSpPr>
          <xdr:cNvPr id="116" name="Line 258"/>
          <xdr:cNvSpPr>
            <a:spLocks/>
          </xdr:cNvSpPr>
        </xdr:nvSpPr>
        <xdr:spPr>
          <a:xfrm>
            <a:off x="266" y="21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259"/>
          <xdr:cNvSpPr>
            <a:spLocks/>
          </xdr:cNvSpPr>
        </xdr:nvSpPr>
        <xdr:spPr>
          <a:xfrm>
            <a:off x="76" y="21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260"/>
          <xdr:cNvSpPr>
            <a:spLocks/>
          </xdr:cNvSpPr>
        </xdr:nvSpPr>
        <xdr:spPr>
          <a:xfrm>
            <a:off x="69" y="221"/>
            <a:ext cx="2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51</xdr:row>
      <xdr:rowOff>0</xdr:rowOff>
    </xdr:from>
    <xdr:to>
      <xdr:col>16</xdr:col>
      <xdr:colOff>85725</xdr:colOff>
      <xdr:row>51</xdr:row>
      <xdr:rowOff>0</xdr:rowOff>
    </xdr:to>
    <xdr:sp>
      <xdr:nvSpPr>
        <xdr:cNvPr id="119" name="Line 261"/>
        <xdr:cNvSpPr>
          <a:spLocks/>
        </xdr:cNvSpPr>
      </xdr:nvSpPr>
      <xdr:spPr>
        <a:xfrm>
          <a:off x="561975" y="837247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95250</xdr:rowOff>
    </xdr:from>
    <xdr:to>
      <xdr:col>3</xdr:col>
      <xdr:colOff>0</xdr:colOff>
      <xdr:row>51</xdr:row>
      <xdr:rowOff>38100</xdr:rowOff>
    </xdr:to>
    <xdr:sp>
      <xdr:nvSpPr>
        <xdr:cNvPr id="120" name="Line 262"/>
        <xdr:cNvSpPr>
          <a:spLocks/>
        </xdr:cNvSpPr>
      </xdr:nvSpPr>
      <xdr:spPr>
        <a:xfrm>
          <a:off x="628650" y="83058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95250</xdr:rowOff>
    </xdr:from>
    <xdr:to>
      <xdr:col>16</xdr:col>
      <xdr:colOff>0</xdr:colOff>
      <xdr:row>51</xdr:row>
      <xdr:rowOff>38100</xdr:rowOff>
    </xdr:to>
    <xdr:sp>
      <xdr:nvSpPr>
        <xdr:cNvPr id="121" name="Line 263"/>
        <xdr:cNvSpPr>
          <a:spLocks/>
        </xdr:cNvSpPr>
      </xdr:nvSpPr>
      <xdr:spPr>
        <a:xfrm>
          <a:off x="3352800" y="83058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190500</xdr:colOff>
      <xdr:row>50</xdr:row>
      <xdr:rowOff>95250</xdr:rowOff>
    </xdr:from>
    <xdr:to>
      <xdr:col>11</xdr:col>
      <xdr:colOff>190500</xdr:colOff>
      <xdr:row>51</xdr:row>
      <xdr:rowOff>38100</xdr:rowOff>
    </xdr:to>
    <xdr:sp>
      <xdr:nvSpPr>
        <xdr:cNvPr id="122" name="Line 264"/>
        <xdr:cNvSpPr>
          <a:spLocks/>
        </xdr:cNvSpPr>
      </xdr:nvSpPr>
      <xdr:spPr>
        <a:xfrm>
          <a:off x="2495550" y="83058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190500</xdr:colOff>
      <xdr:row>50</xdr:row>
      <xdr:rowOff>95250</xdr:rowOff>
    </xdr:from>
    <xdr:to>
      <xdr:col>5</xdr:col>
      <xdr:colOff>190500</xdr:colOff>
      <xdr:row>51</xdr:row>
      <xdr:rowOff>38100</xdr:rowOff>
    </xdr:to>
    <xdr:sp>
      <xdr:nvSpPr>
        <xdr:cNvPr id="123" name="Line 265"/>
        <xdr:cNvSpPr>
          <a:spLocks/>
        </xdr:cNvSpPr>
      </xdr:nvSpPr>
      <xdr:spPr>
        <a:xfrm>
          <a:off x="1238250" y="83058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133350</xdr:colOff>
      <xdr:row>48</xdr:row>
      <xdr:rowOff>104775</xdr:rowOff>
    </xdr:from>
    <xdr:to>
      <xdr:col>14</xdr:col>
      <xdr:colOff>114300</xdr:colOff>
      <xdr:row>49</xdr:row>
      <xdr:rowOff>47625</xdr:rowOff>
    </xdr:to>
    <xdr:grpSp>
      <xdr:nvGrpSpPr>
        <xdr:cNvPr id="124" name="Group 266"/>
        <xdr:cNvGrpSpPr>
          <a:grpSpLocks/>
        </xdr:cNvGrpSpPr>
      </xdr:nvGrpSpPr>
      <xdr:grpSpPr>
        <a:xfrm>
          <a:off x="762000" y="7991475"/>
          <a:ext cx="2286000" cy="104775"/>
          <a:chOff x="69" y="198"/>
          <a:chExt cx="207" cy="12"/>
        </a:xfrm>
        <a:solidFill>
          <a:srgbClr val="FFFFFF"/>
        </a:solidFill>
      </xdr:grpSpPr>
      <xdr:sp>
        <xdr:nvSpPr>
          <xdr:cNvPr id="125" name="Line 267"/>
          <xdr:cNvSpPr>
            <a:spLocks/>
          </xdr:cNvSpPr>
        </xdr:nvSpPr>
        <xdr:spPr>
          <a:xfrm>
            <a:off x="69" y="204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268"/>
          <xdr:cNvSpPr>
            <a:spLocks/>
          </xdr:cNvSpPr>
        </xdr:nvSpPr>
        <xdr:spPr>
          <a:xfrm>
            <a:off x="217" y="204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269"/>
          <xdr:cNvSpPr>
            <a:spLocks/>
          </xdr:cNvSpPr>
        </xdr:nvSpPr>
        <xdr:spPr>
          <a:xfrm>
            <a:off x="76" y="198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270"/>
          <xdr:cNvSpPr>
            <a:spLocks/>
          </xdr:cNvSpPr>
        </xdr:nvSpPr>
        <xdr:spPr>
          <a:xfrm>
            <a:off x="111" y="198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271"/>
          <xdr:cNvSpPr>
            <a:spLocks/>
          </xdr:cNvSpPr>
        </xdr:nvSpPr>
        <xdr:spPr>
          <a:xfrm>
            <a:off x="226" y="198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272"/>
          <xdr:cNvSpPr>
            <a:spLocks/>
          </xdr:cNvSpPr>
        </xdr:nvSpPr>
        <xdr:spPr>
          <a:xfrm>
            <a:off x="265" y="198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142875</xdr:colOff>
      <xdr:row>40</xdr:row>
      <xdr:rowOff>57150</xdr:rowOff>
    </xdr:from>
    <xdr:to>
      <xdr:col>18</xdr:col>
      <xdr:colOff>76200</xdr:colOff>
      <xdr:row>44</xdr:row>
      <xdr:rowOff>66675</xdr:rowOff>
    </xdr:to>
    <xdr:grpSp>
      <xdr:nvGrpSpPr>
        <xdr:cNvPr id="131" name="Group 273"/>
        <xdr:cNvGrpSpPr>
          <a:grpSpLocks/>
        </xdr:cNvGrpSpPr>
      </xdr:nvGrpSpPr>
      <xdr:grpSpPr>
        <a:xfrm>
          <a:off x="3705225" y="6648450"/>
          <a:ext cx="142875" cy="657225"/>
          <a:chOff x="336" y="67"/>
          <a:chExt cx="13" cy="69"/>
        </a:xfrm>
        <a:solidFill>
          <a:srgbClr val="FFFFFF"/>
        </a:solidFill>
      </xdr:grpSpPr>
      <xdr:sp>
        <xdr:nvSpPr>
          <xdr:cNvPr id="132" name="Line 274"/>
          <xdr:cNvSpPr>
            <a:spLocks/>
          </xdr:cNvSpPr>
        </xdr:nvSpPr>
        <xdr:spPr>
          <a:xfrm>
            <a:off x="342" y="67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275"/>
          <xdr:cNvSpPr>
            <a:spLocks/>
          </xdr:cNvSpPr>
        </xdr:nvSpPr>
        <xdr:spPr>
          <a:xfrm>
            <a:off x="336" y="1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276"/>
          <xdr:cNvSpPr>
            <a:spLocks/>
          </xdr:cNvSpPr>
        </xdr:nvSpPr>
        <xdr:spPr>
          <a:xfrm>
            <a:off x="336" y="7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40</xdr:row>
      <xdr:rowOff>66675</xdr:rowOff>
    </xdr:from>
    <xdr:to>
      <xdr:col>2</xdr:col>
      <xdr:colOff>85725</xdr:colOff>
      <xdr:row>48</xdr:row>
      <xdr:rowOff>57150</xdr:rowOff>
    </xdr:to>
    <xdr:grpSp>
      <xdr:nvGrpSpPr>
        <xdr:cNvPr id="135" name="Group 277"/>
        <xdr:cNvGrpSpPr>
          <a:grpSpLocks/>
        </xdr:cNvGrpSpPr>
      </xdr:nvGrpSpPr>
      <xdr:grpSpPr>
        <a:xfrm>
          <a:off x="352425" y="6657975"/>
          <a:ext cx="152400" cy="1285875"/>
          <a:chOff x="32" y="68"/>
          <a:chExt cx="13" cy="135"/>
        </a:xfrm>
        <a:solidFill>
          <a:srgbClr val="FFFFFF"/>
        </a:solidFill>
      </xdr:grpSpPr>
      <xdr:sp>
        <xdr:nvSpPr>
          <xdr:cNvPr id="136" name="Line 278"/>
          <xdr:cNvSpPr>
            <a:spLocks/>
          </xdr:cNvSpPr>
        </xdr:nvSpPr>
        <xdr:spPr>
          <a:xfrm>
            <a:off x="32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279"/>
          <xdr:cNvSpPr>
            <a:spLocks/>
          </xdr:cNvSpPr>
        </xdr:nvSpPr>
        <xdr:spPr>
          <a:xfrm>
            <a:off x="32" y="7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280"/>
          <xdr:cNvSpPr>
            <a:spLocks/>
          </xdr:cNvSpPr>
        </xdr:nvSpPr>
        <xdr:spPr>
          <a:xfrm>
            <a:off x="38" y="68"/>
            <a:ext cx="0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133350</xdr:colOff>
      <xdr:row>39</xdr:row>
      <xdr:rowOff>0</xdr:rowOff>
    </xdr:from>
    <xdr:to>
      <xdr:col>12</xdr:col>
      <xdr:colOff>180975</xdr:colOff>
      <xdr:row>39</xdr:row>
      <xdr:rowOff>0</xdr:rowOff>
    </xdr:to>
    <xdr:sp>
      <xdr:nvSpPr>
        <xdr:cNvPr id="139" name="Line 282"/>
        <xdr:cNvSpPr>
          <a:spLocks/>
        </xdr:cNvSpPr>
      </xdr:nvSpPr>
      <xdr:spPr>
        <a:xfrm>
          <a:off x="552450" y="642937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114300</xdr:rowOff>
    </xdr:from>
    <xdr:to>
      <xdr:col>3</xdr:col>
      <xdr:colOff>0</xdr:colOff>
      <xdr:row>39</xdr:row>
      <xdr:rowOff>47625</xdr:rowOff>
    </xdr:to>
    <xdr:sp>
      <xdr:nvSpPr>
        <xdr:cNvPr id="140" name="Line 283"/>
        <xdr:cNvSpPr>
          <a:spLocks/>
        </xdr:cNvSpPr>
      </xdr:nvSpPr>
      <xdr:spPr>
        <a:xfrm>
          <a:off x="628650" y="6381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38</xdr:row>
      <xdr:rowOff>114300</xdr:rowOff>
    </xdr:from>
    <xdr:to>
      <xdr:col>4</xdr:col>
      <xdr:colOff>95250</xdr:colOff>
      <xdr:row>39</xdr:row>
      <xdr:rowOff>47625</xdr:rowOff>
    </xdr:to>
    <xdr:sp>
      <xdr:nvSpPr>
        <xdr:cNvPr id="141" name="Line 284"/>
        <xdr:cNvSpPr>
          <a:spLocks/>
        </xdr:cNvSpPr>
      </xdr:nvSpPr>
      <xdr:spPr>
        <a:xfrm>
          <a:off x="933450" y="6381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190500</xdr:colOff>
      <xdr:row>55</xdr:row>
      <xdr:rowOff>0</xdr:rowOff>
    </xdr:from>
    <xdr:to>
      <xdr:col>15</xdr:col>
      <xdr:colOff>190500</xdr:colOff>
      <xdr:row>62</xdr:row>
      <xdr:rowOff>85725</xdr:rowOff>
    </xdr:to>
    <xdr:grpSp>
      <xdr:nvGrpSpPr>
        <xdr:cNvPr id="142" name="Group 285"/>
        <xdr:cNvGrpSpPr>
          <a:grpSpLocks/>
        </xdr:cNvGrpSpPr>
      </xdr:nvGrpSpPr>
      <xdr:grpSpPr>
        <a:xfrm>
          <a:off x="609600" y="9020175"/>
          <a:ext cx="2724150" cy="1219200"/>
          <a:chOff x="55" y="78"/>
          <a:chExt cx="247" cy="128"/>
        </a:xfrm>
        <a:solidFill>
          <a:srgbClr val="FFFFFF"/>
        </a:solidFill>
      </xdr:grpSpPr>
      <xdr:grpSp>
        <xdr:nvGrpSpPr>
          <xdr:cNvPr id="143" name="Group 286"/>
          <xdr:cNvGrpSpPr>
            <a:grpSpLocks/>
          </xdr:cNvGrpSpPr>
        </xdr:nvGrpSpPr>
        <xdr:grpSpPr>
          <a:xfrm>
            <a:off x="55" y="78"/>
            <a:ext cx="247" cy="119"/>
            <a:chOff x="57" y="68"/>
            <a:chExt cx="247" cy="119"/>
          </a:xfrm>
          <a:solidFill>
            <a:srgbClr val="FFFFFF"/>
          </a:solidFill>
        </xdr:grpSpPr>
        <xdr:sp>
          <xdr:nvSpPr>
            <xdr:cNvPr id="144" name="Line 287"/>
            <xdr:cNvSpPr>
              <a:spLocks/>
            </xdr:cNvSpPr>
          </xdr:nvSpPr>
          <xdr:spPr>
            <a:xfrm>
              <a:off x="57" y="68"/>
              <a:ext cx="247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" name="Line 288"/>
            <xdr:cNvSpPr>
              <a:spLocks/>
            </xdr:cNvSpPr>
          </xdr:nvSpPr>
          <xdr:spPr>
            <a:xfrm flipH="1">
              <a:off x="76" y="68"/>
              <a:ext cx="38" cy="119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" name="Line 289"/>
            <xdr:cNvSpPr>
              <a:spLocks/>
            </xdr:cNvSpPr>
          </xdr:nvSpPr>
          <xdr:spPr>
            <a:xfrm>
              <a:off x="228" y="68"/>
              <a:ext cx="38" cy="5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7" name="AutoShape 290"/>
          <xdr:cNvSpPr>
            <a:spLocks/>
          </xdr:cNvSpPr>
        </xdr:nvSpPr>
        <xdr:spPr>
          <a:xfrm>
            <a:off x="64" y="197"/>
            <a:ext cx="21" cy="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AutoShape 291"/>
          <xdr:cNvSpPr>
            <a:spLocks/>
          </xdr:cNvSpPr>
        </xdr:nvSpPr>
        <xdr:spPr>
          <a:xfrm>
            <a:off x="253" y="129"/>
            <a:ext cx="21" cy="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92"/>
          <xdr:cNvSpPr>
            <a:spLocks/>
          </xdr:cNvSpPr>
        </xdr:nvSpPr>
        <xdr:spPr>
          <a:xfrm>
            <a:off x="261" y="126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93"/>
          <xdr:cNvSpPr>
            <a:spLocks/>
          </xdr:cNvSpPr>
        </xdr:nvSpPr>
        <xdr:spPr>
          <a:xfrm>
            <a:off x="72" y="193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94"/>
          <xdr:cNvSpPr>
            <a:spLocks/>
          </xdr:cNvSpPr>
        </xdr:nvSpPr>
        <xdr:spPr>
          <a:xfrm>
            <a:off x="261" y="138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295"/>
          <xdr:cNvSpPr>
            <a:spLocks/>
          </xdr:cNvSpPr>
        </xdr:nvSpPr>
        <xdr:spPr>
          <a:xfrm>
            <a:off x="246" y="145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38</xdr:row>
      <xdr:rowOff>114300</xdr:rowOff>
    </xdr:from>
    <xdr:to>
      <xdr:col>12</xdr:col>
      <xdr:colOff>76200</xdr:colOff>
      <xdr:row>39</xdr:row>
      <xdr:rowOff>47625</xdr:rowOff>
    </xdr:to>
    <xdr:sp>
      <xdr:nvSpPr>
        <xdr:cNvPr id="153" name="Line 297"/>
        <xdr:cNvSpPr>
          <a:spLocks/>
        </xdr:cNvSpPr>
      </xdr:nvSpPr>
      <xdr:spPr>
        <a:xfrm>
          <a:off x="2590800" y="6381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53</xdr:row>
      <xdr:rowOff>152400</xdr:rowOff>
    </xdr:from>
    <xdr:to>
      <xdr:col>12</xdr:col>
      <xdr:colOff>76200</xdr:colOff>
      <xdr:row>54</xdr:row>
      <xdr:rowOff>142875</xdr:rowOff>
    </xdr:to>
    <xdr:grpSp>
      <xdr:nvGrpSpPr>
        <xdr:cNvPr id="154" name="Group 298"/>
        <xdr:cNvGrpSpPr>
          <a:grpSpLocks/>
        </xdr:cNvGrpSpPr>
      </xdr:nvGrpSpPr>
      <xdr:grpSpPr>
        <a:xfrm>
          <a:off x="923925" y="8848725"/>
          <a:ext cx="1666875" cy="152400"/>
          <a:chOff x="57" y="1020"/>
          <a:chExt cx="151" cy="16"/>
        </a:xfrm>
        <a:solidFill>
          <a:srgbClr val="FFFFFF"/>
        </a:solidFill>
      </xdr:grpSpPr>
      <xdr:sp>
        <xdr:nvSpPr>
          <xdr:cNvPr id="155" name="Rectangle 299"/>
          <xdr:cNvSpPr>
            <a:spLocks/>
          </xdr:cNvSpPr>
        </xdr:nvSpPr>
        <xdr:spPr>
          <a:xfrm>
            <a:off x="57" y="1020"/>
            <a:ext cx="15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300"/>
          <xdr:cNvSpPr>
            <a:spLocks/>
          </xdr:cNvSpPr>
        </xdr:nvSpPr>
        <xdr:spPr>
          <a:xfrm>
            <a:off x="76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301"/>
          <xdr:cNvSpPr>
            <a:spLocks/>
          </xdr:cNvSpPr>
        </xdr:nvSpPr>
        <xdr:spPr>
          <a:xfrm>
            <a:off x="92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302"/>
          <xdr:cNvSpPr>
            <a:spLocks/>
          </xdr:cNvSpPr>
        </xdr:nvSpPr>
        <xdr:spPr>
          <a:xfrm>
            <a:off x="108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303"/>
          <xdr:cNvSpPr>
            <a:spLocks/>
          </xdr:cNvSpPr>
        </xdr:nvSpPr>
        <xdr:spPr>
          <a:xfrm>
            <a:off x="124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304"/>
          <xdr:cNvSpPr>
            <a:spLocks/>
          </xdr:cNvSpPr>
        </xdr:nvSpPr>
        <xdr:spPr>
          <a:xfrm>
            <a:off x="140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305"/>
          <xdr:cNvSpPr>
            <a:spLocks/>
          </xdr:cNvSpPr>
        </xdr:nvSpPr>
        <xdr:spPr>
          <a:xfrm>
            <a:off x="156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306"/>
          <xdr:cNvSpPr>
            <a:spLocks/>
          </xdr:cNvSpPr>
        </xdr:nvSpPr>
        <xdr:spPr>
          <a:xfrm>
            <a:off x="172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307"/>
          <xdr:cNvSpPr>
            <a:spLocks/>
          </xdr:cNvSpPr>
        </xdr:nvSpPr>
        <xdr:spPr>
          <a:xfrm>
            <a:off x="188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190500</xdr:colOff>
      <xdr:row>72</xdr:row>
      <xdr:rowOff>0</xdr:rowOff>
    </xdr:from>
    <xdr:to>
      <xdr:col>15</xdr:col>
      <xdr:colOff>190500</xdr:colOff>
      <xdr:row>79</xdr:row>
      <xdr:rowOff>85725</xdr:rowOff>
    </xdr:to>
    <xdr:grpSp>
      <xdr:nvGrpSpPr>
        <xdr:cNvPr id="164" name="Group 308"/>
        <xdr:cNvGrpSpPr>
          <a:grpSpLocks/>
        </xdr:cNvGrpSpPr>
      </xdr:nvGrpSpPr>
      <xdr:grpSpPr>
        <a:xfrm>
          <a:off x="609600" y="11887200"/>
          <a:ext cx="2724150" cy="1219200"/>
          <a:chOff x="55" y="78"/>
          <a:chExt cx="247" cy="128"/>
        </a:xfrm>
        <a:solidFill>
          <a:srgbClr val="FFFFFF"/>
        </a:solidFill>
      </xdr:grpSpPr>
      <xdr:grpSp>
        <xdr:nvGrpSpPr>
          <xdr:cNvPr id="165" name="Group 309"/>
          <xdr:cNvGrpSpPr>
            <a:grpSpLocks/>
          </xdr:cNvGrpSpPr>
        </xdr:nvGrpSpPr>
        <xdr:grpSpPr>
          <a:xfrm>
            <a:off x="55" y="78"/>
            <a:ext cx="247" cy="119"/>
            <a:chOff x="57" y="68"/>
            <a:chExt cx="247" cy="119"/>
          </a:xfrm>
          <a:solidFill>
            <a:srgbClr val="FFFFFF"/>
          </a:solidFill>
        </xdr:grpSpPr>
        <xdr:sp>
          <xdr:nvSpPr>
            <xdr:cNvPr id="166" name="Line 310"/>
            <xdr:cNvSpPr>
              <a:spLocks/>
            </xdr:cNvSpPr>
          </xdr:nvSpPr>
          <xdr:spPr>
            <a:xfrm>
              <a:off x="57" y="68"/>
              <a:ext cx="247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" name="Line 311"/>
            <xdr:cNvSpPr>
              <a:spLocks/>
            </xdr:cNvSpPr>
          </xdr:nvSpPr>
          <xdr:spPr>
            <a:xfrm flipH="1">
              <a:off x="76" y="68"/>
              <a:ext cx="38" cy="119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8" name="Line 312"/>
            <xdr:cNvSpPr>
              <a:spLocks/>
            </xdr:cNvSpPr>
          </xdr:nvSpPr>
          <xdr:spPr>
            <a:xfrm>
              <a:off x="228" y="68"/>
              <a:ext cx="38" cy="5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9" name="AutoShape 313"/>
          <xdr:cNvSpPr>
            <a:spLocks/>
          </xdr:cNvSpPr>
        </xdr:nvSpPr>
        <xdr:spPr>
          <a:xfrm>
            <a:off x="64" y="197"/>
            <a:ext cx="21" cy="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AutoShape 314"/>
          <xdr:cNvSpPr>
            <a:spLocks/>
          </xdr:cNvSpPr>
        </xdr:nvSpPr>
        <xdr:spPr>
          <a:xfrm>
            <a:off x="253" y="129"/>
            <a:ext cx="21" cy="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15"/>
          <xdr:cNvSpPr>
            <a:spLocks/>
          </xdr:cNvSpPr>
        </xdr:nvSpPr>
        <xdr:spPr>
          <a:xfrm>
            <a:off x="261" y="126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16"/>
          <xdr:cNvSpPr>
            <a:spLocks/>
          </xdr:cNvSpPr>
        </xdr:nvSpPr>
        <xdr:spPr>
          <a:xfrm>
            <a:off x="72" y="193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17"/>
          <xdr:cNvSpPr>
            <a:spLocks/>
          </xdr:cNvSpPr>
        </xdr:nvSpPr>
        <xdr:spPr>
          <a:xfrm>
            <a:off x="261" y="138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318"/>
          <xdr:cNvSpPr>
            <a:spLocks/>
          </xdr:cNvSpPr>
        </xdr:nvSpPr>
        <xdr:spPr>
          <a:xfrm>
            <a:off x="246" y="145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133350</xdr:colOff>
      <xdr:row>80</xdr:row>
      <xdr:rowOff>104775</xdr:rowOff>
    </xdr:from>
    <xdr:to>
      <xdr:col>14</xdr:col>
      <xdr:colOff>85725</xdr:colOff>
      <xdr:row>81</xdr:row>
      <xdr:rowOff>57150</xdr:rowOff>
    </xdr:to>
    <xdr:grpSp>
      <xdr:nvGrpSpPr>
        <xdr:cNvPr id="175" name="Group 319"/>
        <xdr:cNvGrpSpPr>
          <a:grpSpLocks/>
        </xdr:cNvGrpSpPr>
      </xdr:nvGrpSpPr>
      <xdr:grpSpPr>
        <a:xfrm>
          <a:off x="762000" y="13287375"/>
          <a:ext cx="2257425" cy="114300"/>
          <a:chOff x="69" y="215"/>
          <a:chExt cx="205" cy="12"/>
        </a:xfrm>
        <a:solidFill>
          <a:srgbClr val="FFFFFF"/>
        </a:solidFill>
      </xdr:grpSpPr>
      <xdr:sp>
        <xdr:nvSpPr>
          <xdr:cNvPr id="176" name="Line 320"/>
          <xdr:cNvSpPr>
            <a:spLocks/>
          </xdr:cNvSpPr>
        </xdr:nvSpPr>
        <xdr:spPr>
          <a:xfrm>
            <a:off x="266" y="21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321"/>
          <xdr:cNvSpPr>
            <a:spLocks/>
          </xdr:cNvSpPr>
        </xdr:nvSpPr>
        <xdr:spPr>
          <a:xfrm>
            <a:off x="76" y="21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322"/>
          <xdr:cNvSpPr>
            <a:spLocks/>
          </xdr:cNvSpPr>
        </xdr:nvSpPr>
        <xdr:spPr>
          <a:xfrm>
            <a:off x="69" y="221"/>
            <a:ext cx="2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82</xdr:row>
      <xdr:rowOff>0</xdr:rowOff>
    </xdr:from>
    <xdr:to>
      <xdr:col>16</xdr:col>
      <xdr:colOff>85725</xdr:colOff>
      <xdr:row>82</xdr:row>
      <xdr:rowOff>0</xdr:rowOff>
    </xdr:to>
    <xdr:sp>
      <xdr:nvSpPr>
        <xdr:cNvPr id="179" name="Line 323"/>
        <xdr:cNvSpPr>
          <a:spLocks/>
        </xdr:cNvSpPr>
      </xdr:nvSpPr>
      <xdr:spPr>
        <a:xfrm>
          <a:off x="561975" y="135064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81</xdr:row>
      <xdr:rowOff>123825</xdr:rowOff>
    </xdr:from>
    <xdr:to>
      <xdr:col>3</xdr:col>
      <xdr:colOff>0</xdr:colOff>
      <xdr:row>82</xdr:row>
      <xdr:rowOff>38100</xdr:rowOff>
    </xdr:to>
    <xdr:sp>
      <xdr:nvSpPr>
        <xdr:cNvPr id="180" name="Line 324"/>
        <xdr:cNvSpPr>
          <a:spLocks/>
        </xdr:cNvSpPr>
      </xdr:nvSpPr>
      <xdr:spPr>
        <a:xfrm>
          <a:off x="628650" y="134683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123825</xdr:rowOff>
    </xdr:from>
    <xdr:to>
      <xdr:col>16</xdr:col>
      <xdr:colOff>0</xdr:colOff>
      <xdr:row>82</xdr:row>
      <xdr:rowOff>38100</xdr:rowOff>
    </xdr:to>
    <xdr:sp>
      <xdr:nvSpPr>
        <xdr:cNvPr id="181" name="Line 325"/>
        <xdr:cNvSpPr>
          <a:spLocks/>
        </xdr:cNvSpPr>
      </xdr:nvSpPr>
      <xdr:spPr>
        <a:xfrm>
          <a:off x="3352800" y="134683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190500</xdr:colOff>
      <xdr:row>81</xdr:row>
      <xdr:rowOff>123825</xdr:rowOff>
    </xdr:from>
    <xdr:to>
      <xdr:col>11</xdr:col>
      <xdr:colOff>190500</xdr:colOff>
      <xdr:row>82</xdr:row>
      <xdr:rowOff>38100</xdr:rowOff>
    </xdr:to>
    <xdr:sp>
      <xdr:nvSpPr>
        <xdr:cNvPr id="182" name="Line 326"/>
        <xdr:cNvSpPr>
          <a:spLocks/>
        </xdr:cNvSpPr>
      </xdr:nvSpPr>
      <xdr:spPr>
        <a:xfrm>
          <a:off x="2495550" y="134683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190500</xdr:colOff>
      <xdr:row>81</xdr:row>
      <xdr:rowOff>123825</xdr:rowOff>
    </xdr:from>
    <xdr:to>
      <xdr:col>5</xdr:col>
      <xdr:colOff>190500</xdr:colOff>
      <xdr:row>82</xdr:row>
      <xdr:rowOff>38100</xdr:rowOff>
    </xdr:to>
    <xdr:sp>
      <xdr:nvSpPr>
        <xdr:cNvPr id="183" name="Line 327"/>
        <xdr:cNvSpPr>
          <a:spLocks/>
        </xdr:cNvSpPr>
      </xdr:nvSpPr>
      <xdr:spPr>
        <a:xfrm>
          <a:off x="1238250" y="134683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133350</xdr:colOff>
      <xdr:row>79</xdr:row>
      <xdr:rowOff>104775</xdr:rowOff>
    </xdr:from>
    <xdr:to>
      <xdr:col>14</xdr:col>
      <xdr:colOff>114300</xdr:colOff>
      <xdr:row>80</xdr:row>
      <xdr:rowOff>57150</xdr:rowOff>
    </xdr:to>
    <xdr:grpSp>
      <xdr:nvGrpSpPr>
        <xdr:cNvPr id="184" name="Group 328"/>
        <xdr:cNvGrpSpPr>
          <a:grpSpLocks/>
        </xdr:cNvGrpSpPr>
      </xdr:nvGrpSpPr>
      <xdr:grpSpPr>
        <a:xfrm>
          <a:off x="762000" y="13125450"/>
          <a:ext cx="2286000" cy="114300"/>
          <a:chOff x="69" y="198"/>
          <a:chExt cx="207" cy="12"/>
        </a:xfrm>
        <a:solidFill>
          <a:srgbClr val="FFFFFF"/>
        </a:solidFill>
      </xdr:grpSpPr>
      <xdr:sp>
        <xdr:nvSpPr>
          <xdr:cNvPr id="185" name="Line 329"/>
          <xdr:cNvSpPr>
            <a:spLocks/>
          </xdr:cNvSpPr>
        </xdr:nvSpPr>
        <xdr:spPr>
          <a:xfrm>
            <a:off x="69" y="204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330"/>
          <xdr:cNvSpPr>
            <a:spLocks/>
          </xdr:cNvSpPr>
        </xdr:nvSpPr>
        <xdr:spPr>
          <a:xfrm>
            <a:off x="217" y="204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331"/>
          <xdr:cNvSpPr>
            <a:spLocks/>
          </xdr:cNvSpPr>
        </xdr:nvSpPr>
        <xdr:spPr>
          <a:xfrm>
            <a:off x="76" y="198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332"/>
          <xdr:cNvSpPr>
            <a:spLocks/>
          </xdr:cNvSpPr>
        </xdr:nvSpPr>
        <xdr:spPr>
          <a:xfrm>
            <a:off x="111" y="198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333"/>
          <xdr:cNvSpPr>
            <a:spLocks/>
          </xdr:cNvSpPr>
        </xdr:nvSpPr>
        <xdr:spPr>
          <a:xfrm>
            <a:off x="226" y="198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334"/>
          <xdr:cNvSpPr>
            <a:spLocks/>
          </xdr:cNvSpPr>
        </xdr:nvSpPr>
        <xdr:spPr>
          <a:xfrm>
            <a:off x="265" y="198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142875</xdr:colOff>
      <xdr:row>71</xdr:row>
      <xdr:rowOff>57150</xdr:rowOff>
    </xdr:from>
    <xdr:to>
      <xdr:col>18</xdr:col>
      <xdr:colOff>76200</xdr:colOff>
      <xdr:row>75</xdr:row>
      <xdr:rowOff>66675</xdr:rowOff>
    </xdr:to>
    <xdr:grpSp>
      <xdr:nvGrpSpPr>
        <xdr:cNvPr id="191" name="Group 335"/>
        <xdr:cNvGrpSpPr>
          <a:grpSpLocks/>
        </xdr:cNvGrpSpPr>
      </xdr:nvGrpSpPr>
      <xdr:grpSpPr>
        <a:xfrm>
          <a:off x="3705225" y="11782425"/>
          <a:ext cx="142875" cy="657225"/>
          <a:chOff x="336" y="67"/>
          <a:chExt cx="13" cy="69"/>
        </a:xfrm>
        <a:solidFill>
          <a:srgbClr val="FFFFFF"/>
        </a:solidFill>
      </xdr:grpSpPr>
      <xdr:sp>
        <xdr:nvSpPr>
          <xdr:cNvPr id="192" name="Line 336"/>
          <xdr:cNvSpPr>
            <a:spLocks/>
          </xdr:cNvSpPr>
        </xdr:nvSpPr>
        <xdr:spPr>
          <a:xfrm>
            <a:off x="342" y="67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337"/>
          <xdr:cNvSpPr>
            <a:spLocks/>
          </xdr:cNvSpPr>
        </xdr:nvSpPr>
        <xdr:spPr>
          <a:xfrm>
            <a:off x="336" y="1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338"/>
          <xdr:cNvSpPr>
            <a:spLocks/>
          </xdr:cNvSpPr>
        </xdr:nvSpPr>
        <xdr:spPr>
          <a:xfrm>
            <a:off x="336" y="7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71</xdr:row>
      <xdr:rowOff>66675</xdr:rowOff>
    </xdr:from>
    <xdr:to>
      <xdr:col>2</xdr:col>
      <xdr:colOff>85725</xdr:colOff>
      <xdr:row>79</xdr:row>
      <xdr:rowOff>57150</xdr:rowOff>
    </xdr:to>
    <xdr:grpSp>
      <xdr:nvGrpSpPr>
        <xdr:cNvPr id="195" name="Group 339"/>
        <xdr:cNvGrpSpPr>
          <a:grpSpLocks/>
        </xdr:cNvGrpSpPr>
      </xdr:nvGrpSpPr>
      <xdr:grpSpPr>
        <a:xfrm>
          <a:off x="352425" y="11791950"/>
          <a:ext cx="152400" cy="1285875"/>
          <a:chOff x="32" y="68"/>
          <a:chExt cx="13" cy="135"/>
        </a:xfrm>
        <a:solidFill>
          <a:srgbClr val="FFFFFF"/>
        </a:solidFill>
      </xdr:grpSpPr>
      <xdr:sp>
        <xdr:nvSpPr>
          <xdr:cNvPr id="196" name="Line 340"/>
          <xdr:cNvSpPr>
            <a:spLocks/>
          </xdr:cNvSpPr>
        </xdr:nvSpPr>
        <xdr:spPr>
          <a:xfrm>
            <a:off x="32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341"/>
          <xdr:cNvSpPr>
            <a:spLocks/>
          </xdr:cNvSpPr>
        </xdr:nvSpPr>
        <xdr:spPr>
          <a:xfrm>
            <a:off x="32" y="7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342"/>
          <xdr:cNvSpPr>
            <a:spLocks/>
          </xdr:cNvSpPr>
        </xdr:nvSpPr>
        <xdr:spPr>
          <a:xfrm>
            <a:off x="38" y="68"/>
            <a:ext cx="0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72</xdr:row>
      <xdr:rowOff>104775</xdr:rowOff>
    </xdr:from>
    <xdr:to>
      <xdr:col>14</xdr:col>
      <xdr:colOff>200025</xdr:colOff>
      <xdr:row>74</xdr:row>
      <xdr:rowOff>0</xdr:rowOff>
    </xdr:to>
    <xdr:sp>
      <xdr:nvSpPr>
        <xdr:cNvPr id="199" name="Line 343"/>
        <xdr:cNvSpPr>
          <a:spLocks/>
        </xdr:cNvSpPr>
      </xdr:nvSpPr>
      <xdr:spPr>
        <a:xfrm flipH="1">
          <a:off x="2771775" y="11991975"/>
          <a:ext cx="361950" cy="2190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133350</xdr:colOff>
      <xdr:row>70</xdr:row>
      <xdr:rowOff>0</xdr:rowOff>
    </xdr:from>
    <xdr:to>
      <xdr:col>5</xdr:col>
      <xdr:colOff>95250</xdr:colOff>
      <xdr:row>70</xdr:row>
      <xdr:rowOff>0</xdr:rowOff>
    </xdr:to>
    <xdr:sp>
      <xdr:nvSpPr>
        <xdr:cNvPr id="200" name="Line 344"/>
        <xdr:cNvSpPr>
          <a:spLocks/>
        </xdr:cNvSpPr>
      </xdr:nvSpPr>
      <xdr:spPr>
        <a:xfrm>
          <a:off x="762000" y="11563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114300</xdr:rowOff>
    </xdr:from>
    <xdr:to>
      <xdr:col>4</xdr:col>
      <xdr:colOff>0</xdr:colOff>
      <xdr:row>80</xdr:row>
      <xdr:rowOff>47625</xdr:rowOff>
    </xdr:to>
    <xdr:sp>
      <xdr:nvSpPr>
        <xdr:cNvPr id="201" name="Line 345"/>
        <xdr:cNvSpPr>
          <a:spLocks/>
        </xdr:cNvSpPr>
      </xdr:nvSpPr>
      <xdr:spPr>
        <a:xfrm>
          <a:off x="838200" y="11477625"/>
          <a:ext cx="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69</xdr:row>
      <xdr:rowOff>114300</xdr:rowOff>
    </xdr:from>
    <xdr:to>
      <xdr:col>5</xdr:col>
      <xdr:colOff>9525</xdr:colOff>
      <xdr:row>77</xdr:row>
      <xdr:rowOff>76200</xdr:rowOff>
    </xdr:to>
    <xdr:sp>
      <xdr:nvSpPr>
        <xdr:cNvPr id="202" name="Line 346"/>
        <xdr:cNvSpPr>
          <a:spLocks/>
        </xdr:cNvSpPr>
      </xdr:nvSpPr>
      <xdr:spPr>
        <a:xfrm>
          <a:off x="1057275" y="114776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190500</xdr:colOff>
      <xdr:row>86</xdr:row>
      <xdr:rowOff>0</xdr:rowOff>
    </xdr:from>
    <xdr:to>
      <xdr:col>15</xdr:col>
      <xdr:colOff>190500</xdr:colOff>
      <xdr:row>93</xdr:row>
      <xdr:rowOff>85725</xdr:rowOff>
    </xdr:to>
    <xdr:grpSp>
      <xdr:nvGrpSpPr>
        <xdr:cNvPr id="203" name="Group 347"/>
        <xdr:cNvGrpSpPr>
          <a:grpSpLocks/>
        </xdr:cNvGrpSpPr>
      </xdr:nvGrpSpPr>
      <xdr:grpSpPr>
        <a:xfrm>
          <a:off x="609600" y="14154150"/>
          <a:ext cx="2724150" cy="1219200"/>
          <a:chOff x="55" y="78"/>
          <a:chExt cx="247" cy="128"/>
        </a:xfrm>
        <a:solidFill>
          <a:srgbClr val="FFFFFF"/>
        </a:solidFill>
      </xdr:grpSpPr>
      <xdr:grpSp>
        <xdr:nvGrpSpPr>
          <xdr:cNvPr id="204" name="Group 348"/>
          <xdr:cNvGrpSpPr>
            <a:grpSpLocks/>
          </xdr:cNvGrpSpPr>
        </xdr:nvGrpSpPr>
        <xdr:grpSpPr>
          <a:xfrm>
            <a:off x="55" y="78"/>
            <a:ext cx="247" cy="119"/>
            <a:chOff x="57" y="68"/>
            <a:chExt cx="247" cy="119"/>
          </a:xfrm>
          <a:solidFill>
            <a:srgbClr val="FFFFFF"/>
          </a:solidFill>
        </xdr:grpSpPr>
        <xdr:sp>
          <xdr:nvSpPr>
            <xdr:cNvPr id="205" name="Line 349"/>
            <xdr:cNvSpPr>
              <a:spLocks/>
            </xdr:cNvSpPr>
          </xdr:nvSpPr>
          <xdr:spPr>
            <a:xfrm>
              <a:off x="57" y="68"/>
              <a:ext cx="247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6" name="Line 350"/>
            <xdr:cNvSpPr>
              <a:spLocks/>
            </xdr:cNvSpPr>
          </xdr:nvSpPr>
          <xdr:spPr>
            <a:xfrm flipH="1">
              <a:off x="76" y="68"/>
              <a:ext cx="38" cy="119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7" name="Line 351"/>
            <xdr:cNvSpPr>
              <a:spLocks/>
            </xdr:cNvSpPr>
          </xdr:nvSpPr>
          <xdr:spPr>
            <a:xfrm>
              <a:off x="228" y="68"/>
              <a:ext cx="38" cy="5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8" name="AutoShape 352"/>
          <xdr:cNvSpPr>
            <a:spLocks/>
          </xdr:cNvSpPr>
        </xdr:nvSpPr>
        <xdr:spPr>
          <a:xfrm>
            <a:off x="64" y="197"/>
            <a:ext cx="21" cy="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AutoShape 353"/>
          <xdr:cNvSpPr>
            <a:spLocks/>
          </xdr:cNvSpPr>
        </xdr:nvSpPr>
        <xdr:spPr>
          <a:xfrm>
            <a:off x="253" y="129"/>
            <a:ext cx="21" cy="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54"/>
          <xdr:cNvSpPr>
            <a:spLocks/>
          </xdr:cNvSpPr>
        </xdr:nvSpPr>
        <xdr:spPr>
          <a:xfrm>
            <a:off x="261" y="126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355"/>
          <xdr:cNvSpPr>
            <a:spLocks/>
          </xdr:cNvSpPr>
        </xdr:nvSpPr>
        <xdr:spPr>
          <a:xfrm>
            <a:off x="72" y="193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56"/>
          <xdr:cNvSpPr>
            <a:spLocks/>
          </xdr:cNvSpPr>
        </xdr:nvSpPr>
        <xdr:spPr>
          <a:xfrm>
            <a:off x="261" y="138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357"/>
          <xdr:cNvSpPr>
            <a:spLocks/>
          </xdr:cNvSpPr>
        </xdr:nvSpPr>
        <xdr:spPr>
          <a:xfrm>
            <a:off x="246" y="145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200025</xdr:colOff>
      <xdr:row>25</xdr:row>
      <xdr:rowOff>38100</xdr:rowOff>
    </xdr:from>
    <xdr:to>
      <xdr:col>3</xdr:col>
      <xdr:colOff>200025</xdr:colOff>
      <xdr:row>27</xdr:row>
      <xdr:rowOff>123825</xdr:rowOff>
    </xdr:to>
    <xdr:sp>
      <xdr:nvSpPr>
        <xdr:cNvPr id="214" name="Line 360"/>
        <xdr:cNvSpPr>
          <a:spLocks/>
        </xdr:cNvSpPr>
      </xdr:nvSpPr>
      <xdr:spPr>
        <a:xfrm>
          <a:off x="828675" y="41624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76200</xdr:colOff>
      <xdr:row>21</xdr:row>
      <xdr:rowOff>85725</xdr:rowOff>
    </xdr:from>
    <xdr:to>
      <xdr:col>15</xdr:col>
      <xdr:colOff>133350</xdr:colOff>
      <xdr:row>24</xdr:row>
      <xdr:rowOff>9525</xdr:rowOff>
    </xdr:to>
    <xdr:grpSp>
      <xdr:nvGrpSpPr>
        <xdr:cNvPr id="215" name="Group 375"/>
        <xdr:cNvGrpSpPr>
          <a:grpSpLocks/>
        </xdr:cNvGrpSpPr>
      </xdr:nvGrpSpPr>
      <xdr:grpSpPr>
        <a:xfrm>
          <a:off x="2800350" y="3562350"/>
          <a:ext cx="476250" cy="409575"/>
          <a:chOff x="254" y="374"/>
          <a:chExt cx="43" cy="43"/>
        </a:xfrm>
        <a:solidFill>
          <a:srgbClr val="FFFFFF"/>
        </a:solidFill>
      </xdr:grpSpPr>
      <xdr:sp>
        <xdr:nvSpPr>
          <xdr:cNvPr id="216" name="Line 361"/>
          <xdr:cNvSpPr>
            <a:spLocks/>
          </xdr:cNvSpPr>
        </xdr:nvSpPr>
        <xdr:spPr>
          <a:xfrm rot="16200000">
            <a:off x="254" y="382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362"/>
          <xdr:cNvSpPr>
            <a:spLocks/>
          </xdr:cNvSpPr>
        </xdr:nvSpPr>
        <xdr:spPr>
          <a:xfrm>
            <a:off x="264" y="374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25</xdr:row>
      <xdr:rowOff>152400</xdr:rowOff>
    </xdr:from>
    <xdr:to>
      <xdr:col>5</xdr:col>
      <xdr:colOff>142875</xdr:colOff>
      <xdr:row>25</xdr:row>
      <xdr:rowOff>152400</xdr:rowOff>
    </xdr:to>
    <xdr:sp>
      <xdr:nvSpPr>
        <xdr:cNvPr id="218" name="Line 363"/>
        <xdr:cNvSpPr>
          <a:spLocks/>
        </xdr:cNvSpPr>
      </xdr:nvSpPr>
      <xdr:spPr>
        <a:xfrm rot="16200000">
          <a:off x="714375" y="4276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76200</xdr:colOff>
      <xdr:row>57</xdr:row>
      <xdr:rowOff>104775</xdr:rowOff>
    </xdr:from>
    <xdr:to>
      <xdr:col>15</xdr:col>
      <xdr:colOff>133350</xdr:colOff>
      <xdr:row>60</xdr:row>
      <xdr:rowOff>28575</xdr:rowOff>
    </xdr:to>
    <xdr:grpSp>
      <xdr:nvGrpSpPr>
        <xdr:cNvPr id="219" name="Group 376"/>
        <xdr:cNvGrpSpPr>
          <a:grpSpLocks/>
        </xdr:cNvGrpSpPr>
      </xdr:nvGrpSpPr>
      <xdr:grpSpPr>
        <a:xfrm>
          <a:off x="2800350" y="9448800"/>
          <a:ext cx="476250" cy="409575"/>
          <a:chOff x="254" y="374"/>
          <a:chExt cx="43" cy="43"/>
        </a:xfrm>
        <a:solidFill>
          <a:srgbClr val="FFFFFF"/>
        </a:solidFill>
      </xdr:grpSpPr>
      <xdr:sp>
        <xdr:nvSpPr>
          <xdr:cNvPr id="220" name="Line 377"/>
          <xdr:cNvSpPr>
            <a:spLocks/>
          </xdr:cNvSpPr>
        </xdr:nvSpPr>
        <xdr:spPr>
          <a:xfrm rot="16200000">
            <a:off x="254" y="382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378"/>
          <xdr:cNvSpPr>
            <a:spLocks/>
          </xdr:cNvSpPr>
        </xdr:nvSpPr>
        <xdr:spPr>
          <a:xfrm>
            <a:off x="264" y="374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76200</xdr:colOff>
      <xdr:row>61</xdr:row>
      <xdr:rowOff>66675</xdr:rowOff>
    </xdr:from>
    <xdr:to>
      <xdr:col>5</xdr:col>
      <xdr:colOff>133350</xdr:colOff>
      <xdr:row>64</xdr:row>
      <xdr:rowOff>9525</xdr:rowOff>
    </xdr:to>
    <xdr:grpSp>
      <xdr:nvGrpSpPr>
        <xdr:cNvPr id="222" name="Group 382"/>
        <xdr:cNvGrpSpPr>
          <a:grpSpLocks/>
        </xdr:cNvGrpSpPr>
      </xdr:nvGrpSpPr>
      <xdr:grpSpPr>
        <a:xfrm>
          <a:off x="704850" y="10058400"/>
          <a:ext cx="476250" cy="428625"/>
          <a:chOff x="254" y="374"/>
          <a:chExt cx="43" cy="43"/>
        </a:xfrm>
        <a:solidFill>
          <a:srgbClr val="FFFFFF"/>
        </a:solidFill>
      </xdr:grpSpPr>
      <xdr:sp>
        <xdr:nvSpPr>
          <xdr:cNvPr id="223" name="Line 383"/>
          <xdr:cNvSpPr>
            <a:spLocks/>
          </xdr:cNvSpPr>
        </xdr:nvSpPr>
        <xdr:spPr>
          <a:xfrm rot="16200000">
            <a:off x="254" y="382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384"/>
          <xdr:cNvSpPr>
            <a:spLocks/>
          </xdr:cNvSpPr>
        </xdr:nvSpPr>
        <xdr:spPr>
          <a:xfrm>
            <a:off x="264" y="374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73</xdr:row>
      <xdr:rowOff>104775</xdr:rowOff>
    </xdr:from>
    <xdr:to>
      <xdr:col>7</xdr:col>
      <xdr:colOff>19050</xdr:colOff>
      <xdr:row>75</xdr:row>
      <xdr:rowOff>0</xdr:rowOff>
    </xdr:to>
    <xdr:sp>
      <xdr:nvSpPr>
        <xdr:cNvPr id="225" name="Line 385"/>
        <xdr:cNvSpPr>
          <a:spLocks/>
        </xdr:cNvSpPr>
      </xdr:nvSpPr>
      <xdr:spPr>
        <a:xfrm flipH="1">
          <a:off x="1057275" y="12153900"/>
          <a:ext cx="428625" cy="2190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7</xdr:col>
      <xdr:colOff>152400</xdr:colOff>
      <xdr:row>75</xdr:row>
      <xdr:rowOff>0</xdr:rowOff>
    </xdr:to>
    <xdr:sp>
      <xdr:nvSpPr>
        <xdr:cNvPr id="226" name="Line 386"/>
        <xdr:cNvSpPr>
          <a:spLocks/>
        </xdr:cNvSpPr>
      </xdr:nvSpPr>
      <xdr:spPr>
        <a:xfrm>
          <a:off x="1047750" y="12372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</xdr:colOff>
      <xdr:row>74</xdr:row>
      <xdr:rowOff>0</xdr:rowOff>
    </xdr:from>
    <xdr:to>
      <xdr:col>15</xdr:col>
      <xdr:colOff>190500</xdr:colOff>
      <xdr:row>74</xdr:row>
      <xdr:rowOff>0</xdr:rowOff>
    </xdr:to>
    <xdr:sp>
      <xdr:nvSpPr>
        <xdr:cNvPr id="227" name="Line 389"/>
        <xdr:cNvSpPr>
          <a:spLocks/>
        </xdr:cNvSpPr>
      </xdr:nvSpPr>
      <xdr:spPr>
        <a:xfrm>
          <a:off x="2752725" y="122110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190500</xdr:colOff>
      <xdr:row>69</xdr:row>
      <xdr:rowOff>161925</xdr:rowOff>
    </xdr:from>
    <xdr:to>
      <xdr:col>13</xdr:col>
      <xdr:colOff>190500</xdr:colOff>
      <xdr:row>75</xdr:row>
      <xdr:rowOff>47625</xdr:rowOff>
    </xdr:to>
    <xdr:sp>
      <xdr:nvSpPr>
        <xdr:cNvPr id="228" name="Line 391"/>
        <xdr:cNvSpPr>
          <a:spLocks/>
        </xdr:cNvSpPr>
      </xdr:nvSpPr>
      <xdr:spPr>
        <a:xfrm>
          <a:off x="2914650" y="115252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47625</xdr:colOff>
      <xdr:row>69</xdr:row>
      <xdr:rowOff>161925</xdr:rowOff>
    </xdr:from>
    <xdr:to>
      <xdr:col>13</xdr:col>
      <xdr:colOff>47625</xdr:colOff>
      <xdr:row>74</xdr:row>
      <xdr:rowOff>114300</xdr:rowOff>
    </xdr:to>
    <xdr:sp>
      <xdr:nvSpPr>
        <xdr:cNvPr id="229" name="Line 392"/>
        <xdr:cNvSpPr>
          <a:spLocks/>
        </xdr:cNvSpPr>
      </xdr:nvSpPr>
      <xdr:spPr>
        <a:xfrm>
          <a:off x="2771775" y="11525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161925</xdr:colOff>
      <xdr:row>70</xdr:row>
      <xdr:rowOff>0</xdr:rowOff>
    </xdr:from>
    <xdr:to>
      <xdr:col>14</xdr:col>
      <xdr:colOff>76200</xdr:colOff>
      <xdr:row>70</xdr:row>
      <xdr:rowOff>0</xdr:rowOff>
    </xdr:to>
    <xdr:sp>
      <xdr:nvSpPr>
        <xdr:cNvPr id="230" name="Line 393"/>
        <xdr:cNvSpPr>
          <a:spLocks/>
        </xdr:cNvSpPr>
      </xdr:nvSpPr>
      <xdr:spPr>
        <a:xfrm>
          <a:off x="2676525" y="115633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</xdr:colOff>
      <xdr:row>92</xdr:row>
      <xdr:rowOff>66675</xdr:rowOff>
    </xdr:from>
    <xdr:to>
      <xdr:col>5</xdr:col>
      <xdr:colOff>142875</xdr:colOff>
      <xdr:row>95</xdr:row>
      <xdr:rowOff>66675</xdr:rowOff>
    </xdr:to>
    <xdr:grpSp>
      <xdr:nvGrpSpPr>
        <xdr:cNvPr id="231" name="Group 394"/>
        <xdr:cNvGrpSpPr>
          <a:grpSpLocks/>
        </xdr:cNvGrpSpPr>
      </xdr:nvGrpSpPr>
      <xdr:grpSpPr>
        <a:xfrm>
          <a:off x="714375" y="15192375"/>
          <a:ext cx="476250" cy="485775"/>
          <a:chOff x="254" y="374"/>
          <a:chExt cx="43" cy="43"/>
        </a:xfrm>
        <a:solidFill>
          <a:srgbClr val="FFFFFF"/>
        </a:solidFill>
      </xdr:grpSpPr>
      <xdr:sp>
        <xdr:nvSpPr>
          <xdr:cNvPr id="232" name="Line 395"/>
          <xdr:cNvSpPr>
            <a:spLocks/>
          </xdr:cNvSpPr>
        </xdr:nvSpPr>
        <xdr:spPr>
          <a:xfrm rot="16200000">
            <a:off x="254" y="382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396"/>
          <xdr:cNvSpPr>
            <a:spLocks/>
          </xdr:cNvSpPr>
        </xdr:nvSpPr>
        <xdr:spPr>
          <a:xfrm>
            <a:off x="264" y="374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76200</xdr:colOff>
      <xdr:row>88</xdr:row>
      <xdr:rowOff>76200</xdr:rowOff>
    </xdr:from>
    <xdr:to>
      <xdr:col>15</xdr:col>
      <xdr:colOff>133350</xdr:colOff>
      <xdr:row>91</xdr:row>
      <xdr:rowOff>76200</xdr:rowOff>
    </xdr:to>
    <xdr:grpSp>
      <xdr:nvGrpSpPr>
        <xdr:cNvPr id="234" name="Group 397"/>
        <xdr:cNvGrpSpPr>
          <a:grpSpLocks/>
        </xdr:cNvGrpSpPr>
      </xdr:nvGrpSpPr>
      <xdr:grpSpPr>
        <a:xfrm>
          <a:off x="2800350" y="14554200"/>
          <a:ext cx="476250" cy="485775"/>
          <a:chOff x="254" y="374"/>
          <a:chExt cx="43" cy="43"/>
        </a:xfrm>
        <a:solidFill>
          <a:srgbClr val="FFFFFF"/>
        </a:solidFill>
      </xdr:grpSpPr>
      <xdr:sp>
        <xdr:nvSpPr>
          <xdr:cNvPr id="235" name="Line 398"/>
          <xdr:cNvSpPr>
            <a:spLocks/>
          </xdr:cNvSpPr>
        </xdr:nvSpPr>
        <xdr:spPr>
          <a:xfrm rot="16200000">
            <a:off x="254" y="382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399"/>
          <xdr:cNvSpPr>
            <a:spLocks/>
          </xdr:cNvSpPr>
        </xdr:nvSpPr>
        <xdr:spPr>
          <a:xfrm>
            <a:off x="264" y="374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86</xdr:row>
      <xdr:rowOff>95250</xdr:rowOff>
    </xdr:from>
    <xdr:to>
      <xdr:col>14</xdr:col>
      <xdr:colOff>200025</xdr:colOff>
      <xdr:row>87</xdr:row>
      <xdr:rowOff>152400</xdr:rowOff>
    </xdr:to>
    <xdr:sp>
      <xdr:nvSpPr>
        <xdr:cNvPr id="237" name="Line 400"/>
        <xdr:cNvSpPr>
          <a:spLocks/>
        </xdr:cNvSpPr>
      </xdr:nvSpPr>
      <xdr:spPr>
        <a:xfrm flipH="1">
          <a:off x="2771775" y="14249400"/>
          <a:ext cx="361950" cy="2190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87</xdr:row>
      <xdr:rowOff>95250</xdr:rowOff>
    </xdr:from>
    <xdr:to>
      <xdr:col>7</xdr:col>
      <xdr:colOff>19050</xdr:colOff>
      <xdr:row>88</xdr:row>
      <xdr:rowOff>152400</xdr:rowOff>
    </xdr:to>
    <xdr:sp>
      <xdr:nvSpPr>
        <xdr:cNvPr id="238" name="Line 401"/>
        <xdr:cNvSpPr>
          <a:spLocks/>
        </xdr:cNvSpPr>
      </xdr:nvSpPr>
      <xdr:spPr>
        <a:xfrm flipH="1">
          <a:off x="1057275" y="14411325"/>
          <a:ext cx="428625" cy="2190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190500</xdr:colOff>
      <xdr:row>86</xdr:row>
      <xdr:rowOff>0</xdr:rowOff>
    </xdr:from>
    <xdr:to>
      <xdr:col>15</xdr:col>
      <xdr:colOff>190500</xdr:colOff>
      <xdr:row>93</xdr:row>
      <xdr:rowOff>85725</xdr:rowOff>
    </xdr:to>
    <xdr:grpSp>
      <xdr:nvGrpSpPr>
        <xdr:cNvPr id="239" name="Group 402"/>
        <xdr:cNvGrpSpPr>
          <a:grpSpLocks/>
        </xdr:cNvGrpSpPr>
      </xdr:nvGrpSpPr>
      <xdr:grpSpPr>
        <a:xfrm>
          <a:off x="609600" y="14154150"/>
          <a:ext cx="2724150" cy="1219200"/>
          <a:chOff x="55" y="78"/>
          <a:chExt cx="247" cy="128"/>
        </a:xfrm>
        <a:solidFill>
          <a:srgbClr val="FFFFFF"/>
        </a:solidFill>
      </xdr:grpSpPr>
      <xdr:grpSp>
        <xdr:nvGrpSpPr>
          <xdr:cNvPr id="240" name="Group 403"/>
          <xdr:cNvGrpSpPr>
            <a:grpSpLocks/>
          </xdr:cNvGrpSpPr>
        </xdr:nvGrpSpPr>
        <xdr:grpSpPr>
          <a:xfrm>
            <a:off x="55" y="78"/>
            <a:ext cx="247" cy="119"/>
            <a:chOff x="57" y="68"/>
            <a:chExt cx="247" cy="119"/>
          </a:xfrm>
          <a:solidFill>
            <a:srgbClr val="FFFFFF"/>
          </a:solidFill>
        </xdr:grpSpPr>
        <xdr:sp>
          <xdr:nvSpPr>
            <xdr:cNvPr id="241" name="Line 404"/>
            <xdr:cNvSpPr>
              <a:spLocks/>
            </xdr:cNvSpPr>
          </xdr:nvSpPr>
          <xdr:spPr>
            <a:xfrm>
              <a:off x="57" y="68"/>
              <a:ext cx="247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Line 405"/>
            <xdr:cNvSpPr>
              <a:spLocks/>
            </xdr:cNvSpPr>
          </xdr:nvSpPr>
          <xdr:spPr>
            <a:xfrm flipH="1">
              <a:off x="76" y="68"/>
              <a:ext cx="38" cy="119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Line 406"/>
            <xdr:cNvSpPr>
              <a:spLocks/>
            </xdr:cNvSpPr>
          </xdr:nvSpPr>
          <xdr:spPr>
            <a:xfrm>
              <a:off x="228" y="68"/>
              <a:ext cx="38" cy="5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44" name="AutoShape 407"/>
          <xdr:cNvSpPr>
            <a:spLocks/>
          </xdr:cNvSpPr>
        </xdr:nvSpPr>
        <xdr:spPr>
          <a:xfrm>
            <a:off x="64" y="197"/>
            <a:ext cx="21" cy="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AutoShape 408"/>
          <xdr:cNvSpPr>
            <a:spLocks/>
          </xdr:cNvSpPr>
        </xdr:nvSpPr>
        <xdr:spPr>
          <a:xfrm>
            <a:off x="253" y="129"/>
            <a:ext cx="21" cy="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09"/>
          <xdr:cNvSpPr>
            <a:spLocks/>
          </xdr:cNvSpPr>
        </xdr:nvSpPr>
        <xdr:spPr>
          <a:xfrm>
            <a:off x="261" y="126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10"/>
          <xdr:cNvSpPr>
            <a:spLocks/>
          </xdr:cNvSpPr>
        </xdr:nvSpPr>
        <xdr:spPr>
          <a:xfrm>
            <a:off x="72" y="193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11"/>
          <xdr:cNvSpPr>
            <a:spLocks/>
          </xdr:cNvSpPr>
        </xdr:nvSpPr>
        <xdr:spPr>
          <a:xfrm>
            <a:off x="261" y="138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412"/>
          <xdr:cNvSpPr>
            <a:spLocks/>
          </xdr:cNvSpPr>
        </xdr:nvSpPr>
        <xdr:spPr>
          <a:xfrm>
            <a:off x="246" y="145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23</xdr:row>
      <xdr:rowOff>152400</xdr:rowOff>
    </xdr:from>
    <xdr:to>
      <xdr:col>15</xdr:col>
      <xdr:colOff>85725</xdr:colOff>
      <xdr:row>24</xdr:row>
      <xdr:rowOff>142875</xdr:rowOff>
    </xdr:to>
    <xdr:grpSp>
      <xdr:nvGrpSpPr>
        <xdr:cNvPr id="1" name="Group 130"/>
        <xdr:cNvGrpSpPr>
          <a:grpSpLocks/>
        </xdr:cNvGrpSpPr>
      </xdr:nvGrpSpPr>
      <xdr:grpSpPr>
        <a:xfrm>
          <a:off x="1562100" y="3962400"/>
          <a:ext cx="1666875" cy="152400"/>
          <a:chOff x="57" y="1020"/>
          <a:chExt cx="151" cy="16"/>
        </a:xfrm>
        <a:solidFill>
          <a:srgbClr val="FFFFFF"/>
        </a:solidFill>
      </xdr:grpSpPr>
      <xdr:sp>
        <xdr:nvSpPr>
          <xdr:cNvPr id="2" name="Rectangle 131"/>
          <xdr:cNvSpPr>
            <a:spLocks/>
          </xdr:cNvSpPr>
        </xdr:nvSpPr>
        <xdr:spPr>
          <a:xfrm>
            <a:off x="57" y="1020"/>
            <a:ext cx="15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Line 132"/>
          <xdr:cNvSpPr>
            <a:spLocks/>
          </xdr:cNvSpPr>
        </xdr:nvSpPr>
        <xdr:spPr>
          <a:xfrm>
            <a:off x="76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Line 133"/>
          <xdr:cNvSpPr>
            <a:spLocks/>
          </xdr:cNvSpPr>
        </xdr:nvSpPr>
        <xdr:spPr>
          <a:xfrm>
            <a:off x="92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Line 134"/>
          <xdr:cNvSpPr>
            <a:spLocks/>
          </xdr:cNvSpPr>
        </xdr:nvSpPr>
        <xdr:spPr>
          <a:xfrm>
            <a:off x="108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Line 135"/>
          <xdr:cNvSpPr>
            <a:spLocks/>
          </xdr:cNvSpPr>
        </xdr:nvSpPr>
        <xdr:spPr>
          <a:xfrm>
            <a:off x="124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Line 136"/>
          <xdr:cNvSpPr>
            <a:spLocks/>
          </xdr:cNvSpPr>
        </xdr:nvSpPr>
        <xdr:spPr>
          <a:xfrm>
            <a:off x="140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37"/>
          <xdr:cNvSpPr>
            <a:spLocks/>
          </xdr:cNvSpPr>
        </xdr:nvSpPr>
        <xdr:spPr>
          <a:xfrm>
            <a:off x="156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38"/>
          <xdr:cNvSpPr>
            <a:spLocks/>
          </xdr:cNvSpPr>
        </xdr:nvSpPr>
        <xdr:spPr>
          <a:xfrm>
            <a:off x="172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Line 139"/>
          <xdr:cNvSpPr>
            <a:spLocks/>
          </xdr:cNvSpPr>
        </xdr:nvSpPr>
        <xdr:spPr>
          <a:xfrm>
            <a:off x="188" y="10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5</xdr:row>
      <xdr:rowOff>123825</xdr:rowOff>
    </xdr:from>
    <xdr:to>
      <xdr:col>27</xdr:col>
      <xdr:colOff>9525</xdr:colOff>
      <xdr:row>7</xdr:row>
      <xdr:rowOff>28575</xdr:rowOff>
    </xdr:to>
    <xdr:grpSp>
      <xdr:nvGrpSpPr>
        <xdr:cNvPr id="11" name="Group 22"/>
        <xdr:cNvGrpSpPr>
          <a:grpSpLocks/>
        </xdr:cNvGrpSpPr>
      </xdr:nvGrpSpPr>
      <xdr:grpSpPr>
        <a:xfrm>
          <a:off x="419100" y="971550"/>
          <a:ext cx="5248275" cy="228600"/>
          <a:chOff x="38" y="112"/>
          <a:chExt cx="476" cy="24"/>
        </a:xfrm>
        <a:solidFill>
          <a:srgbClr val="FFFFFF"/>
        </a:solidFill>
      </xdr:grpSpPr>
      <xdr:sp>
        <xdr:nvSpPr>
          <xdr:cNvPr id="12" name="Line 3"/>
          <xdr:cNvSpPr>
            <a:spLocks/>
          </xdr:cNvSpPr>
        </xdr:nvSpPr>
        <xdr:spPr>
          <a:xfrm>
            <a:off x="38" y="116"/>
            <a:ext cx="4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3" name="Group 11"/>
          <xdr:cNvGrpSpPr>
            <a:grpSpLocks/>
          </xdr:cNvGrpSpPr>
        </xdr:nvGrpSpPr>
        <xdr:grpSpPr>
          <a:xfrm>
            <a:off x="257" y="116"/>
            <a:ext cx="21" cy="14"/>
            <a:chOff x="29" y="115"/>
            <a:chExt cx="21" cy="14"/>
          </a:xfrm>
          <a:solidFill>
            <a:srgbClr val="FFFFFF"/>
          </a:solidFill>
        </xdr:grpSpPr>
        <xdr:sp>
          <xdr:nvSpPr>
            <xdr:cNvPr id="14" name="AutoShape 12"/>
            <xdr:cNvSpPr>
              <a:spLocks/>
            </xdr:cNvSpPr>
          </xdr:nvSpPr>
          <xdr:spPr>
            <a:xfrm>
              <a:off x="29" y="120"/>
              <a:ext cx="21" cy="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" name="Oval 13"/>
            <xdr:cNvSpPr>
              <a:spLocks/>
            </xdr:cNvSpPr>
          </xdr:nvSpPr>
          <xdr:spPr>
            <a:xfrm>
              <a:off x="36" y="115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" name="Oval 14"/>
          <xdr:cNvSpPr>
            <a:spLocks/>
          </xdr:cNvSpPr>
        </xdr:nvSpPr>
        <xdr:spPr>
          <a:xfrm>
            <a:off x="206" y="112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7" name="Group 21"/>
          <xdr:cNvGrpSpPr>
            <a:grpSpLocks/>
          </xdr:cNvGrpSpPr>
        </xdr:nvGrpSpPr>
        <xdr:grpSpPr>
          <a:xfrm>
            <a:off x="60" y="116"/>
            <a:ext cx="32" cy="20"/>
            <a:chOff x="60" y="116"/>
            <a:chExt cx="32" cy="20"/>
          </a:xfrm>
          <a:solidFill>
            <a:srgbClr val="FFFFFF"/>
          </a:solidFill>
        </xdr:grpSpPr>
        <xdr:grpSp>
          <xdr:nvGrpSpPr>
            <xdr:cNvPr id="18" name="Group 7"/>
            <xdr:cNvGrpSpPr>
              <a:grpSpLocks/>
            </xdr:cNvGrpSpPr>
          </xdr:nvGrpSpPr>
          <xdr:grpSpPr>
            <a:xfrm>
              <a:off x="67" y="116"/>
              <a:ext cx="21" cy="14"/>
              <a:chOff x="29" y="115"/>
              <a:chExt cx="21" cy="14"/>
            </a:xfrm>
            <a:solidFill>
              <a:srgbClr val="FFFFFF"/>
            </a:solidFill>
          </xdr:grpSpPr>
          <xdr:sp>
            <xdr:nvSpPr>
              <xdr:cNvPr id="19" name="AutoShape 1"/>
              <xdr:cNvSpPr>
                <a:spLocks/>
              </xdr:cNvSpPr>
            </xdr:nvSpPr>
            <xdr:spPr>
              <a:xfrm>
                <a:off x="29" y="120"/>
                <a:ext cx="21" cy="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" name="Oval 6"/>
              <xdr:cNvSpPr>
                <a:spLocks/>
              </xdr:cNvSpPr>
            </xdr:nvSpPr>
            <xdr:spPr>
              <a:xfrm>
                <a:off x="36" y="115"/>
                <a:ext cx="6" cy="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1" name="Oval 16"/>
            <xdr:cNvSpPr>
              <a:spLocks/>
            </xdr:cNvSpPr>
          </xdr:nvSpPr>
          <xdr:spPr>
            <a:xfrm>
              <a:off x="74" y="130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" name="Line 18"/>
            <xdr:cNvSpPr>
              <a:spLocks/>
            </xdr:cNvSpPr>
          </xdr:nvSpPr>
          <xdr:spPr>
            <a:xfrm>
              <a:off x="60" y="136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3" name="Group 20"/>
          <xdr:cNvGrpSpPr>
            <a:grpSpLocks/>
          </xdr:cNvGrpSpPr>
        </xdr:nvGrpSpPr>
        <xdr:grpSpPr>
          <a:xfrm>
            <a:off x="440" y="116"/>
            <a:ext cx="32" cy="20"/>
            <a:chOff x="440" y="116"/>
            <a:chExt cx="32" cy="20"/>
          </a:xfrm>
          <a:solidFill>
            <a:srgbClr val="FFFFFF"/>
          </a:solidFill>
        </xdr:grpSpPr>
        <xdr:grpSp>
          <xdr:nvGrpSpPr>
            <xdr:cNvPr id="24" name="Group 8"/>
            <xdr:cNvGrpSpPr>
              <a:grpSpLocks/>
            </xdr:cNvGrpSpPr>
          </xdr:nvGrpSpPr>
          <xdr:grpSpPr>
            <a:xfrm>
              <a:off x="447" y="116"/>
              <a:ext cx="21" cy="14"/>
              <a:chOff x="29" y="115"/>
              <a:chExt cx="21" cy="14"/>
            </a:xfrm>
            <a:solidFill>
              <a:srgbClr val="FFFFFF"/>
            </a:solidFill>
          </xdr:grpSpPr>
          <xdr:sp>
            <xdr:nvSpPr>
              <xdr:cNvPr id="25" name="AutoShape 9"/>
              <xdr:cNvSpPr>
                <a:spLocks/>
              </xdr:cNvSpPr>
            </xdr:nvSpPr>
            <xdr:spPr>
              <a:xfrm>
                <a:off x="29" y="120"/>
                <a:ext cx="21" cy="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" name="Oval 10"/>
              <xdr:cNvSpPr>
                <a:spLocks/>
              </xdr:cNvSpPr>
            </xdr:nvSpPr>
            <xdr:spPr>
              <a:xfrm>
                <a:off x="36" y="115"/>
                <a:ext cx="6" cy="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7" name="Oval 17"/>
            <xdr:cNvSpPr>
              <a:spLocks/>
            </xdr:cNvSpPr>
          </xdr:nvSpPr>
          <xdr:spPr>
            <a:xfrm>
              <a:off x="454" y="130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" name="Line 19"/>
            <xdr:cNvSpPr>
              <a:spLocks/>
            </xdr:cNvSpPr>
          </xdr:nvSpPr>
          <xdr:spPr>
            <a:xfrm>
              <a:off x="440" y="136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95250</xdr:colOff>
      <xdr:row>3</xdr:row>
      <xdr:rowOff>142875</xdr:rowOff>
    </xdr:from>
    <xdr:to>
      <xdr:col>8</xdr:col>
      <xdr:colOff>95250</xdr:colOff>
      <xdr:row>5</xdr:row>
      <xdr:rowOff>161925</xdr:rowOff>
    </xdr:to>
    <xdr:sp>
      <xdr:nvSpPr>
        <xdr:cNvPr id="29" name="Line 24"/>
        <xdr:cNvSpPr>
          <a:spLocks/>
        </xdr:cNvSpPr>
      </xdr:nvSpPr>
      <xdr:spPr>
        <a:xfrm flipH="1">
          <a:off x="1562100" y="666750"/>
          <a:ext cx="209550" cy="342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123825</xdr:rowOff>
    </xdr:from>
    <xdr:to>
      <xdr:col>27</xdr:col>
      <xdr:colOff>9525</xdr:colOff>
      <xdr:row>14</xdr:row>
      <xdr:rowOff>28575</xdr:rowOff>
    </xdr:to>
    <xdr:grpSp>
      <xdr:nvGrpSpPr>
        <xdr:cNvPr id="30" name="Group 43"/>
        <xdr:cNvGrpSpPr>
          <a:grpSpLocks/>
        </xdr:cNvGrpSpPr>
      </xdr:nvGrpSpPr>
      <xdr:grpSpPr>
        <a:xfrm>
          <a:off x="419100" y="2105025"/>
          <a:ext cx="5248275" cy="228600"/>
          <a:chOff x="38" y="112"/>
          <a:chExt cx="476" cy="24"/>
        </a:xfrm>
        <a:solidFill>
          <a:srgbClr val="FFFFFF"/>
        </a:solidFill>
      </xdr:grpSpPr>
      <xdr:sp>
        <xdr:nvSpPr>
          <xdr:cNvPr id="31" name="Line 44"/>
          <xdr:cNvSpPr>
            <a:spLocks/>
          </xdr:cNvSpPr>
        </xdr:nvSpPr>
        <xdr:spPr>
          <a:xfrm>
            <a:off x="38" y="116"/>
            <a:ext cx="4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2" name="Group 45"/>
          <xdr:cNvGrpSpPr>
            <a:grpSpLocks/>
          </xdr:cNvGrpSpPr>
        </xdr:nvGrpSpPr>
        <xdr:grpSpPr>
          <a:xfrm>
            <a:off x="257" y="116"/>
            <a:ext cx="21" cy="14"/>
            <a:chOff x="29" y="115"/>
            <a:chExt cx="21" cy="14"/>
          </a:xfrm>
          <a:solidFill>
            <a:srgbClr val="FFFFFF"/>
          </a:solidFill>
        </xdr:grpSpPr>
        <xdr:sp>
          <xdr:nvSpPr>
            <xdr:cNvPr id="33" name="AutoShape 46"/>
            <xdr:cNvSpPr>
              <a:spLocks/>
            </xdr:cNvSpPr>
          </xdr:nvSpPr>
          <xdr:spPr>
            <a:xfrm>
              <a:off x="29" y="120"/>
              <a:ext cx="21" cy="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" name="Oval 47"/>
            <xdr:cNvSpPr>
              <a:spLocks/>
            </xdr:cNvSpPr>
          </xdr:nvSpPr>
          <xdr:spPr>
            <a:xfrm>
              <a:off x="36" y="115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5" name="Oval 48"/>
          <xdr:cNvSpPr>
            <a:spLocks/>
          </xdr:cNvSpPr>
        </xdr:nvSpPr>
        <xdr:spPr>
          <a:xfrm>
            <a:off x="206" y="112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6" name="Group 49"/>
          <xdr:cNvGrpSpPr>
            <a:grpSpLocks/>
          </xdr:cNvGrpSpPr>
        </xdr:nvGrpSpPr>
        <xdr:grpSpPr>
          <a:xfrm>
            <a:off x="60" y="116"/>
            <a:ext cx="32" cy="20"/>
            <a:chOff x="60" y="116"/>
            <a:chExt cx="32" cy="20"/>
          </a:xfrm>
          <a:solidFill>
            <a:srgbClr val="FFFFFF"/>
          </a:solidFill>
        </xdr:grpSpPr>
        <xdr:grpSp>
          <xdr:nvGrpSpPr>
            <xdr:cNvPr id="37" name="Group 50"/>
            <xdr:cNvGrpSpPr>
              <a:grpSpLocks/>
            </xdr:cNvGrpSpPr>
          </xdr:nvGrpSpPr>
          <xdr:grpSpPr>
            <a:xfrm>
              <a:off x="67" y="116"/>
              <a:ext cx="21" cy="14"/>
              <a:chOff x="29" y="115"/>
              <a:chExt cx="21" cy="14"/>
            </a:xfrm>
            <a:solidFill>
              <a:srgbClr val="FFFFFF"/>
            </a:solidFill>
          </xdr:grpSpPr>
          <xdr:sp>
            <xdr:nvSpPr>
              <xdr:cNvPr id="38" name="AutoShape 51"/>
              <xdr:cNvSpPr>
                <a:spLocks/>
              </xdr:cNvSpPr>
            </xdr:nvSpPr>
            <xdr:spPr>
              <a:xfrm>
                <a:off x="29" y="120"/>
                <a:ext cx="21" cy="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9" name="Oval 52"/>
              <xdr:cNvSpPr>
                <a:spLocks/>
              </xdr:cNvSpPr>
            </xdr:nvSpPr>
            <xdr:spPr>
              <a:xfrm>
                <a:off x="36" y="115"/>
                <a:ext cx="6" cy="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0" name="Oval 53"/>
            <xdr:cNvSpPr>
              <a:spLocks/>
            </xdr:cNvSpPr>
          </xdr:nvSpPr>
          <xdr:spPr>
            <a:xfrm>
              <a:off x="74" y="130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" name="Line 54"/>
            <xdr:cNvSpPr>
              <a:spLocks/>
            </xdr:cNvSpPr>
          </xdr:nvSpPr>
          <xdr:spPr>
            <a:xfrm>
              <a:off x="60" y="136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2" name="Group 55"/>
          <xdr:cNvGrpSpPr>
            <a:grpSpLocks/>
          </xdr:cNvGrpSpPr>
        </xdr:nvGrpSpPr>
        <xdr:grpSpPr>
          <a:xfrm>
            <a:off x="440" y="116"/>
            <a:ext cx="32" cy="20"/>
            <a:chOff x="440" y="116"/>
            <a:chExt cx="32" cy="20"/>
          </a:xfrm>
          <a:solidFill>
            <a:srgbClr val="FFFFFF"/>
          </a:solidFill>
        </xdr:grpSpPr>
        <xdr:grpSp>
          <xdr:nvGrpSpPr>
            <xdr:cNvPr id="43" name="Group 56"/>
            <xdr:cNvGrpSpPr>
              <a:grpSpLocks/>
            </xdr:cNvGrpSpPr>
          </xdr:nvGrpSpPr>
          <xdr:grpSpPr>
            <a:xfrm>
              <a:off x="447" y="116"/>
              <a:ext cx="21" cy="14"/>
              <a:chOff x="29" y="115"/>
              <a:chExt cx="21" cy="14"/>
            </a:xfrm>
            <a:solidFill>
              <a:srgbClr val="FFFFFF"/>
            </a:solidFill>
          </xdr:grpSpPr>
          <xdr:sp>
            <xdr:nvSpPr>
              <xdr:cNvPr id="44" name="AutoShape 57"/>
              <xdr:cNvSpPr>
                <a:spLocks/>
              </xdr:cNvSpPr>
            </xdr:nvSpPr>
            <xdr:spPr>
              <a:xfrm>
                <a:off x="29" y="120"/>
                <a:ext cx="21" cy="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" name="Oval 58"/>
              <xdr:cNvSpPr>
                <a:spLocks/>
              </xdr:cNvSpPr>
            </xdr:nvSpPr>
            <xdr:spPr>
              <a:xfrm>
                <a:off x="36" y="115"/>
                <a:ext cx="6" cy="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6" name="Oval 59"/>
            <xdr:cNvSpPr>
              <a:spLocks/>
            </xdr:cNvSpPr>
          </xdr:nvSpPr>
          <xdr:spPr>
            <a:xfrm>
              <a:off x="454" y="130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" name="Line 60"/>
            <xdr:cNvSpPr>
              <a:spLocks/>
            </xdr:cNvSpPr>
          </xdr:nvSpPr>
          <xdr:spPr>
            <a:xfrm>
              <a:off x="440" y="136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114300</xdr:colOff>
      <xdr:row>9</xdr:row>
      <xdr:rowOff>0</xdr:rowOff>
    </xdr:from>
    <xdr:to>
      <xdr:col>27</xdr:col>
      <xdr:colOff>123825</xdr:colOff>
      <xdr:row>9</xdr:row>
      <xdr:rowOff>0</xdr:rowOff>
    </xdr:to>
    <xdr:sp>
      <xdr:nvSpPr>
        <xdr:cNvPr id="48" name="Line 61"/>
        <xdr:cNvSpPr>
          <a:spLocks/>
        </xdr:cNvSpPr>
      </xdr:nvSpPr>
      <xdr:spPr>
        <a:xfrm>
          <a:off x="323850" y="1495425"/>
          <a:ext cx="545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114300</xdr:rowOff>
    </xdr:from>
    <xdr:to>
      <xdr:col>2</xdr:col>
      <xdr:colOff>0</xdr:colOff>
      <xdr:row>9</xdr:row>
      <xdr:rowOff>47625</xdr:rowOff>
    </xdr:to>
    <xdr:sp>
      <xdr:nvSpPr>
        <xdr:cNvPr id="49" name="Line 62"/>
        <xdr:cNvSpPr>
          <a:spLocks/>
        </xdr:cNvSpPr>
      </xdr:nvSpPr>
      <xdr:spPr>
        <a:xfrm>
          <a:off x="419100" y="1447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114300</xdr:rowOff>
    </xdr:from>
    <xdr:to>
      <xdr:col>4</xdr:col>
      <xdr:colOff>0</xdr:colOff>
      <xdr:row>9</xdr:row>
      <xdr:rowOff>47625</xdr:rowOff>
    </xdr:to>
    <xdr:sp>
      <xdr:nvSpPr>
        <xdr:cNvPr id="50" name="Line 63"/>
        <xdr:cNvSpPr>
          <a:spLocks/>
        </xdr:cNvSpPr>
      </xdr:nvSpPr>
      <xdr:spPr>
        <a:xfrm>
          <a:off x="838200" y="1447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114300</xdr:rowOff>
    </xdr:from>
    <xdr:to>
      <xdr:col>11</xdr:col>
      <xdr:colOff>0</xdr:colOff>
      <xdr:row>9</xdr:row>
      <xdr:rowOff>47625</xdr:rowOff>
    </xdr:to>
    <xdr:sp>
      <xdr:nvSpPr>
        <xdr:cNvPr id="51" name="Line 64"/>
        <xdr:cNvSpPr>
          <a:spLocks/>
        </xdr:cNvSpPr>
      </xdr:nvSpPr>
      <xdr:spPr>
        <a:xfrm>
          <a:off x="2305050" y="1447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114300</xdr:rowOff>
    </xdr:from>
    <xdr:to>
      <xdr:col>14</xdr:col>
      <xdr:colOff>0</xdr:colOff>
      <xdr:row>9</xdr:row>
      <xdr:rowOff>47625</xdr:rowOff>
    </xdr:to>
    <xdr:sp>
      <xdr:nvSpPr>
        <xdr:cNvPr id="52" name="Line 65"/>
        <xdr:cNvSpPr>
          <a:spLocks/>
        </xdr:cNvSpPr>
      </xdr:nvSpPr>
      <xdr:spPr>
        <a:xfrm>
          <a:off x="2933700" y="1447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114300</xdr:rowOff>
    </xdr:from>
    <xdr:to>
      <xdr:col>24</xdr:col>
      <xdr:colOff>0</xdr:colOff>
      <xdr:row>9</xdr:row>
      <xdr:rowOff>47625</xdr:rowOff>
    </xdr:to>
    <xdr:sp>
      <xdr:nvSpPr>
        <xdr:cNvPr id="53" name="Line 66"/>
        <xdr:cNvSpPr>
          <a:spLocks/>
        </xdr:cNvSpPr>
      </xdr:nvSpPr>
      <xdr:spPr>
        <a:xfrm>
          <a:off x="5029200" y="1447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114300</xdr:rowOff>
    </xdr:from>
    <xdr:to>
      <xdr:col>27</xdr:col>
      <xdr:colOff>0</xdr:colOff>
      <xdr:row>9</xdr:row>
      <xdr:rowOff>47625</xdr:rowOff>
    </xdr:to>
    <xdr:sp>
      <xdr:nvSpPr>
        <xdr:cNvPr id="54" name="Line 67"/>
        <xdr:cNvSpPr>
          <a:spLocks/>
        </xdr:cNvSpPr>
      </xdr:nvSpPr>
      <xdr:spPr>
        <a:xfrm>
          <a:off x="5657850" y="1447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114300</xdr:rowOff>
    </xdr:from>
    <xdr:to>
      <xdr:col>2</xdr:col>
      <xdr:colOff>0</xdr:colOff>
      <xdr:row>4</xdr:row>
      <xdr:rowOff>47625</xdr:rowOff>
    </xdr:to>
    <xdr:sp>
      <xdr:nvSpPr>
        <xdr:cNvPr id="55" name="Line 68"/>
        <xdr:cNvSpPr>
          <a:spLocks/>
        </xdr:cNvSpPr>
      </xdr:nvSpPr>
      <xdr:spPr>
        <a:xfrm>
          <a:off x="419100" y="6381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3</xdr:row>
      <xdr:rowOff>114300</xdr:rowOff>
    </xdr:from>
    <xdr:to>
      <xdr:col>7</xdr:col>
      <xdr:colOff>95250</xdr:colOff>
      <xdr:row>4</xdr:row>
      <xdr:rowOff>47625</xdr:rowOff>
    </xdr:to>
    <xdr:sp>
      <xdr:nvSpPr>
        <xdr:cNvPr id="56" name="Line 69"/>
        <xdr:cNvSpPr>
          <a:spLocks/>
        </xdr:cNvSpPr>
      </xdr:nvSpPr>
      <xdr:spPr>
        <a:xfrm>
          <a:off x="1562100" y="6381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</xdr:colOff>
      <xdr:row>3</xdr:row>
      <xdr:rowOff>152400</xdr:rowOff>
    </xdr:from>
    <xdr:to>
      <xdr:col>7</xdr:col>
      <xdr:colOff>180975</xdr:colOff>
      <xdr:row>3</xdr:row>
      <xdr:rowOff>152400</xdr:rowOff>
    </xdr:to>
    <xdr:sp>
      <xdr:nvSpPr>
        <xdr:cNvPr id="57" name="Line 70"/>
        <xdr:cNvSpPr>
          <a:spLocks/>
        </xdr:cNvSpPr>
      </xdr:nvSpPr>
      <xdr:spPr>
        <a:xfrm>
          <a:off x="361950" y="6762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114300</xdr:colOff>
      <xdr:row>12</xdr:row>
      <xdr:rowOff>85725</xdr:rowOff>
    </xdr:from>
    <xdr:to>
      <xdr:col>15</xdr:col>
      <xdr:colOff>161925</xdr:colOff>
      <xdr:row>15</xdr:row>
      <xdr:rowOff>9525</xdr:rowOff>
    </xdr:to>
    <xdr:grpSp>
      <xdr:nvGrpSpPr>
        <xdr:cNvPr id="58" name="Group 71"/>
        <xdr:cNvGrpSpPr>
          <a:grpSpLocks/>
        </xdr:cNvGrpSpPr>
      </xdr:nvGrpSpPr>
      <xdr:grpSpPr>
        <a:xfrm>
          <a:off x="2838450" y="2066925"/>
          <a:ext cx="466725" cy="409575"/>
          <a:chOff x="254" y="374"/>
          <a:chExt cx="43" cy="43"/>
        </a:xfrm>
        <a:solidFill>
          <a:srgbClr val="FFFFFF"/>
        </a:solidFill>
      </xdr:grpSpPr>
      <xdr:sp>
        <xdr:nvSpPr>
          <xdr:cNvPr id="59" name="Line 72"/>
          <xdr:cNvSpPr>
            <a:spLocks/>
          </xdr:cNvSpPr>
        </xdr:nvSpPr>
        <xdr:spPr>
          <a:xfrm rot="16200000">
            <a:off x="254" y="382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73"/>
          <xdr:cNvSpPr>
            <a:spLocks/>
          </xdr:cNvSpPr>
        </xdr:nvSpPr>
        <xdr:spPr>
          <a:xfrm>
            <a:off x="264" y="374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9525</xdr:colOff>
      <xdr:row>12</xdr:row>
      <xdr:rowOff>85725</xdr:rowOff>
    </xdr:from>
    <xdr:to>
      <xdr:col>24</xdr:col>
      <xdr:colOff>9525</xdr:colOff>
      <xdr:row>15</xdr:row>
      <xdr:rowOff>9525</xdr:rowOff>
    </xdr:to>
    <xdr:sp>
      <xdr:nvSpPr>
        <xdr:cNvPr id="61" name="Line 76"/>
        <xdr:cNvSpPr>
          <a:spLocks/>
        </xdr:cNvSpPr>
      </xdr:nvSpPr>
      <xdr:spPr>
        <a:xfrm>
          <a:off x="5038725" y="20669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85725</xdr:rowOff>
    </xdr:from>
    <xdr:to>
      <xdr:col>4</xdr:col>
      <xdr:colOff>9525</xdr:colOff>
      <xdr:row>15</xdr:row>
      <xdr:rowOff>9525</xdr:rowOff>
    </xdr:to>
    <xdr:sp>
      <xdr:nvSpPr>
        <xdr:cNvPr id="62" name="Line 77"/>
        <xdr:cNvSpPr>
          <a:spLocks/>
        </xdr:cNvSpPr>
      </xdr:nvSpPr>
      <xdr:spPr>
        <a:xfrm>
          <a:off x="847725" y="20669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123825</xdr:rowOff>
    </xdr:from>
    <xdr:to>
      <xdr:col>27</xdr:col>
      <xdr:colOff>9525</xdr:colOff>
      <xdr:row>26</xdr:row>
      <xdr:rowOff>28575</xdr:rowOff>
    </xdr:to>
    <xdr:grpSp>
      <xdr:nvGrpSpPr>
        <xdr:cNvPr id="63" name="Group 78"/>
        <xdr:cNvGrpSpPr>
          <a:grpSpLocks/>
        </xdr:cNvGrpSpPr>
      </xdr:nvGrpSpPr>
      <xdr:grpSpPr>
        <a:xfrm>
          <a:off x="419100" y="4095750"/>
          <a:ext cx="5248275" cy="228600"/>
          <a:chOff x="38" y="112"/>
          <a:chExt cx="476" cy="24"/>
        </a:xfrm>
        <a:solidFill>
          <a:srgbClr val="FFFFFF"/>
        </a:solidFill>
      </xdr:grpSpPr>
      <xdr:sp>
        <xdr:nvSpPr>
          <xdr:cNvPr id="64" name="Line 79"/>
          <xdr:cNvSpPr>
            <a:spLocks/>
          </xdr:cNvSpPr>
        </xdr:nvSpPr>
        <xdr:spPr>
          <a:xfrm>
            <a:off x="38" y="116"/>
            <a:ext cx="4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5" name="Group 80"/>
          <xdr:cNvGrpSpPr>
            <a:grpSpLocks/>
          </xdr:cNvGrpSpPr>
        </xdr:nvGrpSpPr>
        <xdr:grpSpPr>
          <a:xfrm>
            <a:off x="257" y="116"/>
            <a:ext cx="21" cy="14"/>
            <a:chOff x="29" y="115"/>
            <a:chExt cx="21" cy="14"/>
          </a:xfrm>
          <a:solidFill>
            <a:srgbClr val="FFFFFF"/>
          </a:solidFill>
        </xdr:grpSpPr>
        <xdr:sp>
          <xdr:nvSpPr>
            <xdr:cNvPr id="66" name="AutoShape 81"/>
            <xdr:cNvSpPr>
              <a:spLocks/>
            </xdr:cNvSpPr>
          </xdr:nvSpPr>
          <xdr:spPr>
            <a:xfrm>
              <a:off x="29" y="120"/>
              <a:ext cx="21" cy="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" name="Oval 82"/>
            <xdr:cNvSpPr>
              <a:spLocks/>
            </xdr:cNvSpPr>
          </xdr:nvSpPr>
          <xdr:spPr>
            <a:xfrm>
              <a:off x="36" y="115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8" name="Oval 83"/>
          <xdr:cNvSpPr>
            <a:spLocks/>
          </xdr:cNvSpPr>
        </xdr:nvSpPr>
        <xdr:spPr>
          <a:xfrm>
            <a:off x="206" y="112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9" name="Group 84"/>
          <xdr:cNvGrpSpPr>
            <a:grpSpLocks/>
          </xdr:cNvGrpSpPr>
        </xdr:nvGrpSpPr>
        <xdr:grpSpPr>
          <a:xfrm>
            <a:off x="60" y="116"/>
            <a:ext cx="32" cy="20"/>
            <a:chOff x="60" y="116"/>
            <a:chExt cx="32" cy="20"/>
          </a:xfrm>
          <a:solidFill>
            <a:srgbClr val="FFFFFF"/>
          </a:solidFill>
        </xdr:grpSpPr>
        <xdr:grpSp>
          <xdr:nvGrpSpPr>
            <xdr:cNvPr id="70" name="Group 85"/>
            <xdr:cNvGrpSpPr>
              <a:grpSpLocks/>
            </xdr:cNvGrpSpPr>
          </xdr:nvGrpSpPr>
          <xdr:grpSpPr>
            <a:xfrm>
              <a:off x="67" y="116"/>
              <a:ext cx="21" cy="14"/>
              <a:chOff x="29" y="115"/>
              <a:chExt cx="21" cy="14"/>
            </a:xfrm>
            <a:solidFill>
              <a:srgbClr val="FFFFFF"/>
            </a:solidFill>
          </xdr:grpSpPr>
          <xdr:sp>
            <xdr:nvSpPr>
              <xdr:cNvPr id="71" name="AutoShape 86"/>
              <xdr:cNvSpPr>
                <a:spLocks/>
              </xdr:cNvSpPr>
            </xdr:nvSpPr>
            <xdr:spPr>
              <a:xfrm>
                <a:off x="29" y="120"/>
                <a:ext cx="21" cy="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2" name="Oval 87"/>
              <xdr:cNvSpPr>
                <a:spLocks/>
              </xdr:cNvSpPr>
            </xdr:nvSpPr>
            <xdr:spPr>
              <a:xfrm>
                <a:off x="36" y="115"/>
                <a:ext cx="6" cy="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73" name="Oval 88"/>
            <xdr:cNvSpPr>
              <a:spLocks/>
            </xdr:cNvSpPr>
          </xdr:nvSpPr>
          <xdr:spPr>
            <a:xfrm>
              <a:off x="74" y="130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" name="Line 89"/>
            <xdr:cNvSpPr>
              <a:spLocks/>
            </xdr:cNvSpPr>
          </xdr:nvSpPr>
          <xdr:spPr>
            <a:xfrm>
              <a:off x="60" y="136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75" name="Group 90"/>
          <xdr:cNvGrpSpPr>
            <a:grpSpLocks/>
          </xdr:cNvGrpSpPr>
        </xdr:nvGrpSpPr>
        <xdr:grpSpPr>
          <a:xfrm>
            <a:off x="440" y="116"/>
            <a:ext cx="32" cy="20"/>
            <a:chOff x="440" y="116"/>
            <a:chExt cx="32" cy="20"/>
          </a:xfrm>
          <a:solidFill>
            <a:srgbClr val="FFFFFF"/>
          </a:solidFill>
        </xdr:grpSpPr>
        <xdr:grpSp>
          <xdr:nvGrpSpPr>
            <xdr:cNvPr id="76" name="Group 91"/>
            <xdr:cNvGrpSpPr>
              <a:grpSpLocks/>
            </xdr:cNvGrpSpPr>
          </xdr:nvGrpSpPr>
          <xdr:grpSpPr>
            <a:xfrm>
              <a:off x="447" y="116"/>
              <a:ext cx="21" cy="14"/>
              <a:chOff x="29" y="115"/>
              <a:chExt cx="21" cy="14"/>
            </a:xfrm>
            <a:solidFill>
              <a:srgbClr val="FFFFFF"/>
            </a:solidFill>
          </xdr:grpSpPr>
          <xdr:sp>
            <xdr:nvSpPr>
              <xdr:cNvPr id="77" name="AutoShape 92"/>
              <xdr:cNvSpPr>
                <a:spLocks/>
              </xdr:cNvSpPr>
            </xdr:nvSpPr>
            <xdr:spPr>
              <a:xfrm>
                <a:off x="29" y="120"/>
                <a:ext cx="21" cy="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8" name="Oval 93"/>
              <xdr:cNvSpPr>
                <a:spLocks/>
              </xdr:cNvSpPr>
            </xdr:nvSpPr>
            <xdr:spPr>
              <a:xfrm>
                <a:off x="36" y="115"/>
                <a:ext cx="6" cy="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79" name="Oval 94"/>
            <xdr:cNvSpPr>
              <a:spLocks/>
            </xdr:cNvSpPr>
          </xdr:nvSpPr>
          <xdr:spPr>
            <a:xfrm>
              <a:off x="454" y="130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" name="Line 95"/>
            <xdr:cNvSpPr>
              <a:spLocks/>
            </xdr:cNvSpPr>
          </xdr:nvSpPr>
          <xdr:spPr>
            <a:xfrm>
              <a:off x="440" y="136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0</xdr:colOff>
      <xdr:row>31</xdr:row>
      <xdr:rowOff>123825</xdr:rowOff>
    </xdr:from>
    <xdr:to>
      <xdr:col>27</xdr:col>
      <xdr:colOff>9525</xdr:colOff>
      <xdr:row>33</xdr:row>
      <xdr:rowOff>28575</xdr:rowOff>
    </xdr:to>
    <xdr:grpSp>
      <xdr:nvGrpSpPr>
        <xdr:cNvPr id="81" name="Group 97"/>
        <xdr:cNvGrpSpPr>
          <a:grpSpLocks/>
        </xdr:cNvGrpSpPr>
      </xdr:nvGrpSpPr>
      <xdr:grpSpPr>
        <a:xfrm>
          <a:off x="419100" y="5229225"/>
          <a:ext cx="5248275" cy="228600"/>
          <a:chOff x="38" y="112"/>
          <a:chExt cx="476" cy="24"/>
        </a:xfrm>
        <a:solidFill>
          <a:srgbClr val="FFFFFF"/>
        </a:solidFill>
      </xdr:grpSpPr>
      <xdr:sp>
        <xdr:nvSpPr>
          <xdr:cNvPr id="82" name="Line 98"/>
          <xdr:cNvSpPr>
            <a:spLocks/>
          </xdr:cNvSpPr>
        </xdr:nvSpPr>
        <xdr:spPr>
          <a:xfrm>
            <a:off x="38" y="116"/>
            <a:ext cx="4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3" name="Group 99"/>
          <xdr:cNvGrpSpPr>
            <a:grpSpLocks/>
          </xdr:cNvGrpSpPr>
        </xdr:nvGrpSpPr>
        <xdr:grpSpPr>
          <a:xfrm>
            <a:off x="257" y="116"/>
            <a:ext cx="21" cy="14"/>
            <a:chOff x="29" y="115"/>
            <a:chExt cx="21" cy="14"/>
          </a:xfrm>
          <a:solidFill>
            <a:srgbClr val="FFFFFF"/>
          </a:solidFill>
        </xdr:grpSpPr>
        <xdr:sp>
          <xdr:nvSpPr>
            <xdr:cNvPr id="84" name="AutoShape 100"/>
            <xdr:cNvSpPr>
              <a:spLocks/>
            </xdr:cNvSpPr>
          </xdr:nvSpPr>
          <xdr:spPr>
            <a:xfrm>
              <a:off x="29" y="120"/>
              <a:ext cx="21" cy="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" name="Oval 101"/>
            <xdr:cNvSpPr>
              <a:spLocks/>
            </xdr:cNvSpPr>
          </xdr:nvSpPr>
          <xdr:spPr>
            <a:xfrm>
              <a:off x="36" y="115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6" name="Oval 102"/>
          <xdr:cNvSpPr>
            <a:spLocks/>
          </xdr:cNvSpPr>
        </xdr:nvSpPr>
        <xdr:spPr>
          <a:xfrm>
            <a:off x="206" y="112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7" name="Group 103"/>
          <xdr:cNvGrpSpPr>
            <a:grpSpLocks/>
          </xdr:cNvGrpSpPr>
        </xdr:nvGrpSpPr>
        <xdr:grpSpPr>
          <a:xfrm>
            <a:off x="60" y="116"/>
            <a:ext cx="32" cy="20"/>
            <a:chOff x="60" y="116"/>
            <a:chExt cx="32" cy="20"/>
          </a:xfrm>
          <a:solidFill>
            <a:srgbClr val="FFFFFF"/>
          </a:solidFill>
        </xdr:grpSpPr>
        <xdr:grpSp>
          <xdr:nvGrpSpPr>
            <xdr:cNvPr id="88" name="Group 104"/>
            <xdr:cNvGrpSpPr>
              <a:grpSpLocks/>
            </xdr:cNvGrpSpPr>
          </xdr:nvGrpSpPr>
          <xdr:grpSpPr>
            <a:xfrm>
              <a:off x="67" y="116"/>
              <a:ext cx="21" cy="14"/>
              <a:chOff x="29" y="115"/>
              <a:chExt cx="21" cy="14"/>
            </a:xfrm>
            <a:solidFill>
              <a:srgbClr val="FFFFFF"/>
            </a:solidFill>
          </xdr:grpSpPr>
          <xdr:sp>
            <xdr:nvSpPr>
              <xdr:cNvPr id="89" name="AutoShape 105"/>
              <xdr:cNvSpPr>
                <a:spLocks/>
              </xdr:cNvSpPr>
            </xdr:nvSpPr>
            <xdr:spPr>
              <a:xfrm>
                <a:off x="29" y="120"/>
                <a:ext cx="21" cy="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0" name="Oval 106"/>
              <xdr:cNvSpPr>
                <a:spLocks/>
              </xdr:cNvSpPr>
            </xdr:nvSpPr>
            <xdr:spPr>
              <a:xfrm>
                <a:off x="36" y="115"/>
                <a:ext cx="6" cy="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91" name="Oval 107"/>
            <xdr:cNvSpPr>
              <a:spLocks/>
            </xdr:cNvSpPr>
          </xdr:nvSpPr>
          <xdr:spPr>
            <a:xfrm>
              <a:off x="74" y="130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" name="Line 108"/>
            <xdr:cNvSpPr>
              <a:spLocks/>
            </xdr:cNvSpPr>
          </xdr:nvSpPr>
          <xdr:spPr>
            <a:xfrm>
              <a:off x="60" y="136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93" name="Group 109"/>
          <xdr:cNvGrpSpPr>
            <a:grpSpLocks/>
          </xdr:cNvGrpSpPr>
        </xdr:nvGrpSpPr>
        <xdr:grpSpPr>
          <a:xfrm>
            <a:off x="440" y="116"/>
            <a:ext cx="32" cy="20"/>
            <a:chOff x="440" y="116"/>
            <a:chExt cx="32" cy="20"/>
          </a:xfrm>
          <a:solidFill>
            <a:srgbClr val="FFFFFF"/>
          </a:solidFill>
        </xdr:grpSpPr>
        <xdr:grpSp>
          <xdr:nvGrpSpPr>
            <xdr:cNvPr id="94" name="Group 110"/>
            <xdr:cNvGrpSpPr>
              <a:grpSpLocks/>
            </xdr:cNvGrpSpPr>
          </xdr:nvGrpSpPr>
          <xdr:grpSpPr>
            <a:xfrm>
              <a:off x="447" y="116"/>
              <a:ext cx="21" cy="14"/>
              <a:chOff x="29" y="115"/>
              <a:chExt cx="21" cy="14"/>
            </a:xfrm>
            <a:solidFill>
              <a:srgbClr val="FFFFFF"/>
            </a:solidFill>
          </xdr:grpSpPr>
          <xdr:sp>
            <xdr:nvSpPr>
              <xdr:cNvPr id="95" name="AutoShape 111"/>
              <xdr:cNvSpPr>
                <a:spLocks/>
              </xdr:cNvSpPr>
            </xdr:nvSpPr>
            <xdr:spPr>
              <a:xfrm>
                <a:off x="29" y="120"/>
                <a:ext cx="21" cy="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6" name="Oval 112"/>
              <xdr:cNvSpPr>
                <a:spLocks/>
              </xdr:cNvSpPr>
            </xdr:nvSpPr>
            <xdr:spPr>
              <a:xfrm>
                <a:off x="36" y="115"/>
                <a:ext cx="6" cy="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97" name="Oval 113"/>
            <xdr:cNvSpPr>
              <a:spLocks/>
            </xdr:cNvSpPr>
          </xdr:nvSpPr>
          <xdr:spPr>
            <a:xfrm>
              <a:off x="454" y="130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" name="Line 114"/>
            <xdr:cNvSpPr>
              <a:spLocks/>
            </xdr:cNvSpPr>
          </xdr:nvSpPr>
          <xdr:spPr>
            <a:xfrm>
              <a:off x="440" y="136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114300</xdr:colOff>
      <xdr:row>28</xdr:row>
      <xdr:rowOff>0</xdr:rowOff>
    </xdr:from>
    <xdr:to>
      <xdr:col>27</xdr:col>
      <xdr:colOff>123825</xdr:colOff>
      <xdr:row>28</xdr:row>
      <xdr:rowOff>0</xdr:rowOff>
    </xdr:to>
    <xdr:sp>
      <xdr:nvSpPr>
        <xdr:cNvPr id="99" name="Line 115"/>
        <xdr:cNvSpPr>
          <a:spLocks/>
        </xdr:cNvSpPr>
      </xdr:nvSpPr>
      <xdr:spPr>
        <a:xfrm>
          <a:off x="323850" y="4619625"/>
          <a:ext cx="545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2</xdr:col>
      <xdr:colOff>0</xdr:colOff>
      <xdr:row>28</xdr:row>
      <xdr:rowOff>47625</xdr:rowOff>
    </xdr:to>
    <xdr:sp>
      <xdr:nvSpPr>
        <xdr:cNvPr id="100" name="Line 116"/>
        <xdr:cNvSpPr>
          <a:spLocks/>
        </xdr:cNvSpPr>
      </xdr:nvSpPr>
      <xdr:spPr>
        <a:xfrm>
          <a:off x="419100" y="4572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114300</xdr:rowOff>
    </xdr:from>
    <xdr:to>
      <xdr:col>4</xdr:col>
      <xdr:colOff>0</xdr:colOff>
      <xdr:row>28</xdr:row>
      <xdr:rowOff>47625</xdr:rowOff>
    </xdr:to>
    <xdr:sp>
      <xdr:nvSpPr>
        <xdr:cNvPr id="101" name="Line 117"/>
        <xdr:cNvSpPr>
          <a:spLocks/>
        </xdr:cNvSpPr>
      </xdr:nvSpPr>
      <xdr:spPr>
        <a:xfrm>
          <a:off x="838200" y="4572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114300</xdr:rowOff>
    </xdr:from>
    <xdr:to>
      <xdr:col>11</xdr:col>
      <xdr:colOff>0</xdr:colOff>
      <xdr:row>28</xdr:row>
      <xdr:rowOff>47625</xdr:rowOff>
    </xdr:to>
    <xdr:sp>
      <xdr:nvSpPr>
        <xdr:cNvPr id="102" name="Line 118"/>
        <xdr:cNvSpPr>
          <a:spLocks/>
        </xdr:cNvSpPr>
      </xdr:nvSpPr>
      <xdr:spPr>
        <a:xfrm>
          <a:off x="2305050" y="4572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0</xdr:colOff>
      <xdr:row>28</xdr:row>
      <xdr:rowOff>47625</xdr:rowOff>
    </xdr:to>
    <xdr:sp>
      <xdr:nvSpPr>
        <xdr:cNvPr id="103" name="Line 119"/>
        <xdr:cNvSpPr>
          <a:spLocks/>
        </xdr:cNvSpPr>
      </xdr:nvSpPr>
      <xdr:spPr>
        <a:xfrm>
          <a:off x="2933700" y="4572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114300</xdr:rowOff>
    </xdr:from>
    <xdr:to>
      <xdr:col>24</xdr:col>
      <xdr:colOff>0</xdr:colOff>
      <xdr:row>28</xdr:row>
      <xdr:rowOff>47625</xdr:rowOff>
    </xdr:to>
    <xdr:sp>
      <xdr:nvSpPr>
        <xdr:cNvPr id="104" name="Line 120"/>
        <xdr:cNvSpPr>
          <a:spLocks/>
        </xdr:cNvSpPr>
      </xdr:nvSpPr>
      <xdr:spPr>
        <a:xfrm>
          <a:off x="5029200" y="4572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114300</xdr:rowOff>
    </xdr:from>
    <xdr:to>
      <xdr:col>27</xdr:col>
      <xdr:colOff>0</xdr:colOff>
      <xdr:row>28</xdr:row>
      <xdr:rowOff>47625</xdr:rowOff>
    </xdr:to>
    <xdr:sp>
      <xdr:nvSpPr>
        <xdr:cNvPr id="105" name="Line 121"/>
        <xdr:cNvSpPr>
          <a:spLocks/>
        </xdr:cNvSpPr>
      </xdr:nvSpPr>
      <xdr:spPr>
        <a:xfrm>
          <a:off x="5657850" y="4572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114300</xdr:rowOff>
    </xdr:from>
    <xdr:to>
      <xdr:col>2</xdr:col>
      <xdr:colOff>0</xdr:colOff>
      <xdr:row>23</xdr:row>
      <xdr:rowOff>47625</xdr:rowOff>
    </xdr:to>
    <xdr:sp>
      <xdr:nvSpPr>
        <xdr:cNvPr id="106" name="Line 122"/>
        <xdr:cNvSpPr>
          <a:spLocks/>
        </xdr:cNvSpPr>
      </xdr:nvSpPr>
      <xdr:spPr>
        <a:xfrm>
          <a:off x="419100" y="37623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22</xdr:row>
      <xdr:rowOff>114300</xdr:rowOff>
    </xdr:from>
    <xdr:to>
      <xdr:col>7</xdr:col>
      <xdr:colOff>95250</xdr:colOff>
      <xdr:row>23</xdr:row>
      <xdr:rowOff>47625</xdr:rowOff>
    </xdr:to>
    <xdr:sp>
      <xdr:nvSpPr>
        <xdr:cNvPr id="107" name="Line 123"/>
        <xdr:cNvSpPr>
          <a:spLocks/>
        </xdr:cNvSpPr>
      </xdr:nvSpPr>
      <xdr:spPr>
        <a:xfrm>
          <a:off x="1562100" y="37623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</xdr:colOff>
      <xdr:row>22</xdr:row>
      <xdr:rowOff>152400</xdr:rowOff>
    </xdr:from>
    <xdr:to>
      <xdr:col>15</xdr:col>
      <xdr:colOff>142875</xdr:colOff>
      <xdr:row>22</xdr:row>
      <xdr:rowOff>152400</xdr:rowOff>
    </xdr:to>
    <xdr:sp>
      <xdr:nvSpPr>
        <xdr:cNvPr id="108" name="Line 124"/>
        <xdr:cNvSpPr>
          <a:spLocks/>
        </xdr:cNvSpPr>
      </xdr:nvSpPr>
      <xdr:spPr>
        <a:xfrm>
          <a:off x="361950" y="3800475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114300</xdr:colOff>
      <xdr:row>31</xdr:row>
      <xdr:rowOff>85725</xdr:rowOff>
    </xdr:from>
    <xdr:to>
      <xdr:col>15</xdr:col>
      <xdr:colOff>161925</xdr:colOff>
      <xdr:row>34</xdr:row>
      <xdr:rowOff>9525</xdr:rowOff>
    </xdr:to>
    <xdr:grpSp>
      <xdr:nvGrpSpPr>
        <xdr:cNvPr id="109" name="Group 125"/>
        <xdr:cNvGrpSpPr>
          <a:grpSpLocks/>
        </xdr:cNvGrpSpPr>
      </xdr:nvGrpSpPr>
      <xdr:grpSpPr>
        <a:xfrm>
          <a:off x="2838450" y="5191125"/>
          <a:ext cx="466725" cy="409575"/>
          <a:chOff x="254" y="374"/>
          <a:chExt cx="43" cy="43"/>
        </a:xfrm>
        <a:solidFill>
          <a:srgbClr val="FFFFFF"/>
        </a:solidFill>
      </xdr:grpSpPr>
      <xdr:sp>
        <xdr:nvSpPr>
          <xdr:cNvPr id="110" name="Line 126"/>
          <xdr:cNvSpPr>
            <a:spLocks/>
          </xdr:cNvSpPr>
        </xdr:nvSpPr>
        <xdr:spPr>
          <a:xfrm rot="16200000">
            <a:off x="254" y="382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127"/>
          <xdr:cNvSpPr>
            <a:spLocks/>
          </xdr:cNvSpPr>
        </xdr:nvSpPr>
        <xdr:spPr>
          <a:xfrm>
            <a:off x="264" y="374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9525</xdr:colOff>
      <xdr:row>31</xdr:row>
      <xdr:rowOff>85725</xdr:rowOff>
    </xdr:from>
    <xdr:to>
      <xdr:col>24</xdr:col>
      <xdr:colOff>9525</xdr:colOff>
      <xdr:row>34</xdr:row>
      <xdr:rowOff>9525</xdr:rowOff>
    </xdr:to>
    <xdr:sp>
      <xdr:nvSpPr>
        <xdr:cNvPr id="112" name="Line 128"/>
        <xdr:cNvSpPr>
          <a:spLocks/>
        </xdr:cNvSpPr>
      </xdr:nvSpPr>
      <xdr:spPr>
        <a:xfrm>
          <a:off x="5038725" y="51911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85725</xdr:rowOff>
    </xdr:from>
    <xdr:to>
      <xdr:col>4</xdr:col>
      <xdr:colOff>9525</xdr:colOff>
      <xdr:row>34</xdr:row>
      <xdr:rowOff>9525</xdr:rowOff>
    </xdr:to>
    <xdr:sp>
      <xdr:nvSpPr>
        <xdr:cNvPr id="113" name="Line 129"/>
        <xdr:cNvSpPr>
          <a:spLocks/>
        </xdr:cNvSpPr>
      </xdr:nvSpPr>
      <xdr:spPr>
        <a:xfrm>
          <a:off x="847725" y="51911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85725</xdr:colOff>
      <xdr:row>22</xdr:row>
      <xdr:rowOff>104775</xdr:rowOff>
    </xdr:from>
    <xdr:to>
      <xdr:col>15</xdr:col>
      <xdr:colOff>85725</xdr:colOff>
      <xdr:row>23</xdr:row>
      <xdr:rowOff>38100</xdr:rowOff>
    </xdr:to>
    <xdr:sp>
      <xdr:nvSpPr>
        <xdr:cNvPr id="114" name="Line 140"/>
        <xdr:cNvSpPr>
          <a:spLocks/>
        </xdr:cNvSpPr>
      </xdr:nvSpPr>
      <xdr:spPr>
        <a:xfrm>
          <a:off x="3228975" y="37528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Z64"/>
  <sheetViews>
    <sheetView tabSelected="1" workbookViewId="0" topLeftCell="A40">
      <selection activeCell="T48" sqref="T48"/>
    </sheetView>
  </sheetViews>
  <sheetFormatPr defaultColWidth="9.00390625" defaultRowHeight="12.75"/>
  <cols>
    <col min="1" max="4" width="2.75390625" style="2" customWidth="1"/>
    <col min="5" max="5" width="10.75390625" style="2" customWidth="1"/>
    <col min="6" max="13" width="2.75390625" style="2" customWidth="1"/>
    <col min="14" max="14" width="10.875" style="2" customWidth="1"/>
    <col min="15" max="15" width="2.75390625" style="2" customWidth="1"/>
    <col min="16" max="16" width="4.00390625" style="2" bestFit="1" customWidth="1"/>
    <col min="17" max="17" width="7.25390625" style="2" customWidth="1"/>
    <col min="18" max="18" width="3.25390625" style="2" bestFit="1" customWidth="1"/>
    <col min="19" max="19" width="2.75390625" style="2" customWidth="1"/>
    <col min="20" max="20" width="4.875" style="2" bestFit="1" customWidth="1"/>
    <col min="21" max="21" width="8.125" style="2" customWidth="1"/>
    <col min="22" max="22" width="3.25390625" style="2" bestFit="1" customWidth="1"/>
    <col min="23" max="23" width="2.75390625" style="2" customWidth="1"/>
    <col min="24" max="24" width="4.625" style="2" bestFit="1" customWidth="1"/>
    <col min="25" max="25" width="7.375" style="2" customWidth="1"/>
    <col min="26" max="26" width="3.375" style="2" bestFit="1" customWidth="1"/>
    <col min="27" max="16384" width="2.75390625" style="2" customWidth="1"/>
  </cols>
  <sheetData>
    <row r="1" ht="15.75">
      <c r="C1" s="1" t="s">
        <v>57</v>
      </c>
    </row>
    <row r="2" ht="12.75">
      <c r="C2" s="3" t="s">
        <v>16</v>
      </c>
    </row>
    <row r="4" ht="12.75">
      <c r="G4" s="3" t="s">
        <v>0</v>
      </c>
    </row>
    <row r="5" spans="16:22" ht="12.75">
      <c r="P5" s="2" t="s">
        <v>3</v>
      </c>
      <c r="Q5" s="11">
        <v>1200</v>
      </c>
      <c r="R5" s="2" t="s">
        <v>6</v>
      </c>
      <c r="T5" s="2" t="s">
        <v>5</v>
      </c>
      <c r="U5" s="12">
        <v>8</v>
      </c>
      <c r="V5" s="2" t="s">
        <v>7</v>
      </c>
    </row>
    <row r="6" spans="5:14" ht="12.75">
      <c r="E6" s="4" t="s">
        <v>31</v>
      </c>
      <c r="N6" s="4" t="s">
        <v>30</v>
      </c>
    </row>
    <row r="7" spans="3:18" ht="15.75">
      <c r="C7" s="2" t="s">
        <v>53</v>
      </c>
      <c r="I7" s="2" t="s">
        <v>1</v>
      </c>
      <c r="N7" s="5" t="s">
        <v>54</v>
      </c>
      <c r="P7" s="2" t="s">
        <v>14</v>
      </c>
      <c r="Q7" s="12">
        <v>2</v>
      </c>
      <c r="R7" s="2" t="s">
        <v>7</v>
      </c>
    </row>
    <row r="8" spans="4:20" ht="12.75">
      <c r="D8" s="2" t="s">
        <v>2</v>
      </c>
      <c r="P8" s="2" t="s">
        <v>4</v>
      </c>
      <c r="Q8" s="12">
        <v>9</v>
      </c>
      <c r="R8" s="2" t="s">
        <v>7</v>
      </c>
      <c r="T8" s="6">
        <f>IF(Q10=0,"Na ne szórakozz velem!!!","")</f>
      </c>
    </row>
    <row r="9" spans="16:18" ht="15.75">
      <c r="P9" s="2" t="s">
        <v>15</v>
      </c>
      <c r="Q9" s="12">
        <v>3</v>
      </c>
      <c r="R9" s="2" t="s">
        <v>7</v>
      </c>
    </row>
    <row r="10" spans="3:17" ht="12.75">
      <c r="C10" s="2" t="s">
        <v>13</v>
      </c>
      <c r="Q10" s="14">
        <f>Q8</f>
        <v>9</v>
      </c>
    </row>
    <row r="12" ht="13.5" customHeight="1"/>
    <row r="14" spans="5:14" ht="12.75">
      <c r="E14" s="7" t="s">
        <v>11</v>
      </c>
      <c r="N14" s="7" t="s">
        <v>12</v>
      </c>
    </row>
    <row r="15" spans="4:15" ht="12.75">
      <c r="D15" s="8" t="s">
        <v>8</v>
      </c>
      <c r="E15" s="15">
        <f>-Q5*(Q10+Q7-U5)/Q10</f>
        <v>-400</v>
      </c>
      <c r="F15" s="2" t="s">
        <v>6</v>
      </c>
      <c r="M15" s="8" t="s">
        <v>9</v>
      </c>
      <c r="N15" s="15">
        <f>-Q5*(U5-Q7)/Q10</f>
        <v>-800</v>
      </c>
      <c r="O15" s="2" t="s">
        <v>6</v>
      </c>
    </row>
    <row r="16" spans="4:15" ht="15.75">
      <c r="D16" s="8" t="s">
        <v>50</v>
      </c>
      <c r="E16" s="15">
        <v>0</v>
      </c>
      <c r="F16" s="2" t="s">
        <v>6</v>
      </c>
      <c r="M16" s="9" t="s">
        <v>10</v>
      </c>
      <c r="N16" s="3">
        <f>E15+N15+Q5</f>
        <v>0</v>
      </c>
      <c r="O16" s="2" t="s">
        <v>6</v>
      </c>
    </row>
    <row r="17" ht="12.75">
      <c r="M17" s="9"/>
    </row>
    <row r="18" ht="12.75">
      <c r="C18" s="3" t="s">
        <v>17</v>
      </c>
    </row>
    <row r="19" spans="16:22" ht="15.75">
      <c r="P19" s="8" t="s">
        <v>20</v>
      </c>
      <c r="Q19" s="12">
        <v>1</v>
      </c>
      <c r="R19" s="2" t="s">
        <v>7</v>
      </c>
      <c r="T19" s="2" t="s">
        <v>25</v>
      </c>
      <c r="U19" s="12">
        <v>42</v>
      </c>
      <c r="V19" s="2" t="s">
        <v>6</v>
      </c>
    </row>
    <row r="20" spans="7:22" ht="15.75">
      <c r="G20" s="3" t="s">
        <v>18</v>
      </c>
      <c r="P20" s="8" t="s">
        <v>21</v>
      </c>
      <c r="Q20" s="12">
        <v>4</v>
      </c>
      <c r="R20" s="2" t="s">
        <v>7</v>
      </c>
      <c r="T20" s="2" t="s">
        <v>26</v>
      </c>
      <c r="U20" s="12">
        <v>68</v>
      </c>
      <c r="V20" s="2" t="s">
        <v>6</v>
      </c>
    </row>
    <row r="21" spans="16:22" ht="15.75">
      <c r="P21" s="8" t="s">
        <v>22</v>
      </c>
      <c r="Q21" s="12">
        <v>5.5</v>
      </c>
      <c r="R21" s="2" t="s">
        <v>7</v>
      </c>
      <c r="T21" s="2" t="s">
        <v>27</v>
      </c>
      <c r="U21" s="12">
        <v>97</v>
      </c>
      <c r="V21" s="2" t="s">
        <v>6</v>
      </c>
    </row>
    <row r="22" spans="5:22" ht="15.75">
      <c r="E22" s="4" t="s">
        <v>31</v>
      </c>
      <c r="N22" s="4" t="s">
        <v>30</v>
      </c>
      <c r="P22" s="8" t="s">
        <v>23</v>
      </c>
      <c r="Q22" s="12">
        <v>7.2</v>
      </c>
      <c r="R22" s="2" t="s">
        <v>7</v>
      </c>
      <c r="T22" s="2" t="s">
        <v>28</v>
      </c>
      <c r="U22" s="12">
        <v>40</v>
      </c>
      <c r="V22" s="2" t="s">
        <v>6</v>
      </c>
    </row>
    <row r="23" spans="3:22" ht="15.75">
      <c r="C23" s="2" t="s">
        <v>53</v>
      </c>
      <c r="I23" s="2" t="s">
        <v>1</v>
      </c>
      <c r="N23" s="5" t="s">
        <v>54</v>
      </c>
      <c r="P23" s="8" t="s">
        <v>24</v>
      </c>
      <c r="Q23" s="12">
        <v>9.3</v>
      </c>
      <c r="R23" s="2" t="s">
        <v>7</v>
      </c>
      <c r="T23" s="2" t="s">
        <v>29</v>
      </c>
      <c r="U23" s="12">
        <v>32</v>
      </c>
      <c r="V23" s="2" t="s">
        <v>6</v>
      </c>
    </row>
    <row r="24" ht="15.75">
      <c r="D24" s="2" t="s">
        <v>19</v>
      </c>
    </row>
    <row r="25" spans="16:18" ht="15.75">
      <c r="P25" s="2" t="s">
        <v>14</v>
      </c>
      <c r="Q25" s="12">
        <v>3</v>
      </c>
      <c r="R25" s="2" t="s">
        <v>7</v>
      </c>
    </row>
    <row r="26" spans="3:20" ht="12.75">
      <c r="C26" s="2" t="s">
        <v>13</v>
      </c>
      <c r="P26" s="2" t="s">
        <v>4</v>
      </c>
      <c r="Q26" s="12">
        <v>8</v>
      </c>
      <c r="R26" s="2" t="s">
        <v>7</v>
      </c>
      <c r="T26" s="6">
        <f>IF(Q28=0,"Na ne szórakozz velem!!!","")</f>
      </c>
    </row>
    <row r="27" spans="16:18" ht="15.75">
      <c r="P27" s="2" t="s">
        <v>15</v>
      </c>
      <c r="Q27" s="12">
        <v>2</v>
      </c>
      <c r="R27" s="2" t="s">
        <v>7</v>
      </c>
    </row>
    <row r="28" ht="13.5" customHeight="1">
      <c r="Q28" s="14">
        <f>Q26</f>
        <v>8</v>
      </c>
    </row>
    <row r="30" spans="5:14" ht="12.75">
      <c r="E30" s="7" t="s">
        <v>11</v>
      </c>
      <c r="N30" s="7" t="s">
        <v>12</v>
      </c>
    </row>
    <row r="31" spans="4:15" ht="12.75">
      <c r="D31" s="8" t="s">
        <v>8</v>
      </c>
      <c r="E31" s="15">
        <f>-U19*(Q28+Q25-Q19)/Q28-U20*(Q28+Q25-Q20)/Q28-U21*(Q28+Q25-Q21)/Q28-U22*(Q28+Q25-Q22)/Q28-U23*(Q28+Q25-Q23)/Q28</f>
        <v>-204.4875</v>
      </c>
      <c r="F31" s="2" t="s">
        <v>6</v>
      </c>
      <c r="M31" s="8" t="s">
        <v>9</v>
      </c>
      <c r="N31" s="15">
        <f>-U19*(Q19-Q25)/Q28-U20*(Q20-Q25)/Q28-U21*(Q21-Q25)/Q28-U22*(Q22-Q25)/Q28-U23*(Q23-Q25)/Q28</f>
        <v>-74.5125</v>
      </c>
      <c r="O31" s="2" t="s">
        <v>6</v>
      </c>
    </row>
    <row r="32" spans="4:15" ht="15.75">
      <c r="D32" s="8" t="s">
        <v>50</v>
      </c>
      <c r="E32" s="15">
        <v>0</v>
      </c>
      <c r="F32" s="2" t="s">
        <v>6</v>
      </c>
      <c r="M32" s="9" t="s">
        <v>10</v>
      </c>
      <c r="N32" s="15">
        <f>E31+N31+U19+U20+U21+U22+U23</f>
        <v>0</v>
      </c>
      <c r="O32" s="2" t="s">
        <v>6</v>
      </c>
    </row>
    <row r="33" ht="15.75">
      <c r="C33" s="1" t="s">
        <v>57</v>
      </c>
    </row>
    <row r="34" ht="12.75">
      <c r="C34" s="3" t="s">
        <v>64</v>
      </c>
    </row>
    <row r="35" spans="16:26" ht="15.75">
      <c r="P35" s="2" t="s">
        <v>20</v>
      </c>
      <c r="Q35" s="12">
        <v>1</v>
      </c>
      <c r="R35" s="2" t="s">
        <v>7</v>
      </c>
      <c r="T35" s="2" t="s">
        <v>25</v>
      </c>
      <c r="U35" s="12">
        <v>40</v>
      </c>
      <c r="V35" s="2" t="s">
        <v>6</v>
      </c>
      <c r="X35" s="10" t="s">
        <v>38</v>
      </c>
      <c r="Y35" s="12">
        <v>70</v>
      </c>
      <c r="Z35" s="2" t="s">
        <v>33</v>
      </c>
    </row>
    <row r="36" spans="7:26" ht="15.75">
      <c r="G36" s="3" t="s">
        <v>18</v>
      </c>
      <c r="P36" s="2" t="s">
        <v>21</v>
      </c>
      <c r="Q36" s="12">
        <v>3.2</v>
      </c>
      <c r="R36" s="2" t="s">
        <v>7</v>
      </c>
      <c r="T36" s="2" t="s">
        <v>26</v>
      </c>
      <c r="U36" s="12">
        <v>65</v>
      </c>
      <c r="V36" s="2" t="s">
        <v>6</v>
      </c>
      <c r="X36" s="10" t="s">
        <v>37</v>
      </c>
      <c r="Y36" s="12">
        <v>90</v>
      </c>
      <c r="Z36" s="2" t="s">
        <v>33</v>
      </c>
    </row>
    <row r="37" spans="7:26" ht="15.75">
      <c r="G37" s="10" t="s">
        <v>32</v>
      </c>
      <c r="P37" s="2" t="s">
        <v>22</v>
      </c>
      <c r="Q37" s="12">
        <v>6.4</v>
      </c>
      <c r="R37" s="2" t="s">
        <v>7</v>
      </c>
      <c r="T37" s="2" t="s">
        <v>27</v>
      </c>
      <c r="U37" s="12">
        <v>82</v>
      </c>
      <c r="V37" s="2" t="s">
        <v>6</v>
      </c>
      <c r="X37" s="10" t="s">
        <v>36</v>
      </c>
      <c r="Y37" s="12">
        <v>25</v>
      </c>
      <c r="Z37" s="2" t="s">
        <v>33</v>
      </c>
    </row>
    <row r="38" spans="5:26" ht="15.75">
      <c r="E38" s="4" t="s">
        <v>31</v>
      </c>
      <c r="N38" s="4" t="s">
        <v>30</v>
      </c>
      <c r="P38" s="2" t="s">
        <v>23</v>
      </c>
      <c r="Q38" s="12">
        <v>8.5</v>
      </c>
      <c r="R38" s="2" t="s">
        <v>7</v>
      </c>
      <c r="T38" s="2" t="s">
        <v>28</v>
      </c>
      <c r="U38" s="12">
        <v>25</v>
      </c>
      <c r="V38" s="2" t="s">
        <v>6</v>
      </c>
      <c r="X38" s="10" t="s">
        <v>35</v>
      </c>
      <c r="Y38" s="12">
        <v>45</v>
      </c>
      <c r="Z38" s="2" t="s">
        <v>33</v>
      </c>
    </row>
    <row r="39" spans="3:26" ht="15.75">
      <c r="C39" s="2" t="s">
        <v>53</v>
      </c>
      <c r="I39" s="2" t="s">
        <v>1</v>
      </c>
      <c r="N39" s="5" t="s">
        <v>54</v>
      </c>
      <c r="P39" s="2" t="s">
        <v>24</v>
      </c>
      <c r="Q39" s="12">
        <v>13.2</v>
      </c>
      <c r="R39" s="2" t="s">
        <v>7</v>
      </c>
      <c r="T39" s="2" t="s">
        <v>29</v>
      </c>
      <c r="U39" s="12">
        <v>70</v>
      </c>
      <c r="V39" s="2" t="s">
        <v>6</v>
      </c>
      <c r="X39" s="10" t="s">
        <v>34</v>
      </c>
      <c r="Y39" s="12">
        <v>30</v>
      </c>
      <c r="Z39" s="2" t="s">
        <v>33</v>
      </c>
    </row>
    <row r="40" ht="15.75">
      <c r="D40" s="2" t="s">
        <v>19</v>
      </c>
    </row>
    <row r="41" spans="16:26" ht="15.75">
      <c r="P41" s="2" t="s">
        <v>14</v>
      </c>
      <c r="Q41" s="12">
        <v>2</v>
      </c>
      <c r="R41" s="2" t="s">
        <v>7</v>
      </c>
      <c r="T41" s="2" t="s">
        <v>39</v>
      </c>
      <c r="U41" s="13">
        <f>U35*SIN(Y35*PI()/180)</f>
        <v>37.587704831436334</v>
      </c>
      <c r="V41" s="2" t="s">
        <v>6</v>
      </c>
      <c r="X41" s="2" t="s">
        <v>44</v>
      </c>
      <c r="Y41" s="13">
        <f>U35*(-COS(Y35*PI()/180))</f>
        <v>-13.680805733026753</v>
      </c>
      <c r="Z41" s="2" t="s">
        <v>6</v>
      </c>
    </row>
    <row r="42" spans="3:26" ht="15.75">
      <c r="C42" s="2" t="s">
        <v>13</v>
      </c>
      <c r="G42" s="3" t="s">
        <v>18</v>
      </c>
      <c r="P42" s="2" t="s">
        <v>4</v>
      </c>
      <c r="Q42" s="12">
        <v>12</v>
      </c>
      <c r="R42" s="2" t="s">
        <v>7</v>
      </c>
      <c r="T42" s="2" t="s">
        <v>40</v>
      </c>
      <c r="U42" s="13">
        <f>U36*SIN(Y36*PI()/180)</f>
        <v>65</v>
      </c>
      <c r="V42" s="2" t="s">
        <v>6</v>
      </c>
      <c r="X42" s="2" t="s">
        <v>45</v>
      </c>
      <c r="Y42" s="13">
        <f>U36*(-COS(Y36*PI()/180))</f>
        <v>-3.981732478453015E-15</v>
      </c>
      <c r="Z42" s="2" t="s">
        <v>6</v>
      </c>
    </row>
    <row r="43" spans="16:26" ht="15.75">
      <c r="P43" s="2" t="s">
        <v>15</v>
      </c>
      <c r="Q43" s="12">
        <v>2</v>
      </c>
      <c r="R43" s="2" t="s">
        <v>7</v>
      </c>
      <c r="T43" s="2" t="s">
        <v>41</v>
      </c>
      <c r="U43" s="13">
        <f>U37*SIN(Y37*PI()/180)</f>
        <v>34.65469746273735</v>
      </c>
      <c r="V43" s="2" t="s">
        <v>6</v>
      </c>
      <c r="X43" s="2" t="s">
        <v>46</v>
      </c>
      <c r="Y43" s="13">
        <f>U37*(-COS(Y37*PI()/180))</f>
        <v>-74.3172385370053</v>
      </c>
      <c r="Z43" s="2" t="s">
        <v>6</v>
      </c>
    </row>
    <row r="44" spans="7:26" ht="15.75">
      <c r="G44" s="10" t="s">
        <v>32</v>
      </c>
      <c r="Q44" s="14">
        <f>Q42</f>
        <v>12</v>
      </c>
      <c r="T44" s="2" t="s">
        <v>42</v>
      </c>
      <c r="U44" s="13">
        <f>U38*SIN(Y38*PI()/180)</f>
        <v>17.677669529663685</v>
      </c>
      <c r="V44" s="2" t="s">
        <v>6</v>
      </c>
      <c r="X44" s="2" t="s">
        <v>47</v>
      </c>
      <c r="Y44" s="13">
        <f>U38*(-COS(Y38*PI()/180))</f>
        <v>-17.67766952966369</v>
      </c>
      <c r="Z44" s="2" t="s">
        <v>6</v>
      </c>
    </row>
    <row r="45" spans="20:26" ht="15.75">
      <c r="T45" s="2" t="s">
        <v>43</v>
      </c>
      <c r="U45" s="13">
        <f>U39*SIN(Y39*PI()/180)</f>
        <v>34.99999999999999</v>
      </c>
      <c r="V45" s="2" t="s">
        <v>6</v>
      </c>
      <c r="X45" s="2" t="s">
        <v>48</v>
      </c>
      <c r="Y45" s="13">
        <f>U39*(-COS(Y39*PI()/180))</f>
        <v>-60.62177826491071</v>
      </c>
      <c r="Z45" s="2" t="s">
        <v>6</v>
      </c>
    </row>
    <row r="46" spans="5:14" ht="12.75">
      <c r="E46" s="7" t="s">
        <v>11</v>
      </c>
      <c r="N46" s="7" t="s">
        <v>12</v>
      </c>
    </row>
    <row r="47" spans="4:20" ht="15.75">
      <c r="D47" s="8" t="s">
        <v>49</v>
      </c>
      <c r="E47" s="15">
        <f>-U41*(Q44+Q41-Q35)/Q44-U42*(Q44+Q41-Q36)/Q44-U43*(Q44+Q41-Q37)/Q44-U44*(Q44+Q41-Q38)/Q44-U45*(Q44+Q41-Q39)/Q44</f>
        <v>-131.6035871615522</v>
      </c>
      <c r="F47" s="2" t="s">
        <v>6</v>
      </c>
      <c r="M47" s="8" t="s">
        <v>9</v>
      </c>
      <c r="N47" s="15">
        <f>-U41*(Q35-Q41)/Q44-U42*(Q36-Q41)/Q44-U43*(Q37-Q41)/Q44-U44*(Q38-Q41)/Q44-U45*(Q39-Q41)/Q44</f>
        <v>-58.316484662285156</v>
      </c>
      <c r="O47" s="2" t="s">
        <v>6</v>
      </c>
      <c r="T47" s="6">
        <f>IF(Q44=0,"Na ne szórakozz velem!!!","")</f>
      </c>
    </row>
    <row r="48" spans="4:15" ht="15.75">
      <c r="D48" s="8" t="s">
        <v>50</v>
      </c>
      <c r="E48" s="15">
        <f>Y41+Y42+Y43+Y44+Y45</f>
        <v>-166.29749206460644</v>
      </c>
      <c r="F48" s="2" t="s">
        <v>6</v>
      </c>
      <c r="M48" s="9" t="s">
        <v>10</v>
      </c>
      <c r="N48" s="15">
        <f>E47+N47+U41+U42+U43+U44+U45</f>
        <v>0</v>
      </c>
      <c r="O48" s="2" t="s">
        <v>6</v>
      </c>
    </row>
    <row r="50" ht="12.75">
      <c r="C50" s="3" t="s">
        <v>65</v>
      </c>
    </row>
    <row r="51" ht="12.75">
      <c r="G51" s="3" t="s">
        <v>51</v>
      </c>
    </row>
    <row r="52" spans="16:22" ht="12.75">
      <c r="P52" s="2" t="s">
        <v>3</v>
      </c>
      <c r="Q52" s="12">
        <v>50</v>
      </c>
      <c r="R52" s="2" t="s">
        <v>56</v>
      </c>
      <c r="T52" s="2" t="s">
        <v>5</v>
      </c>
      <c r="U52" s="12">
        <v>5</v>
      </c>
      <c r="V52" s="2" t="s">
        <v>7</v>
      </c>
    </row>
    <row r="53" spans="5:22" ht="12.75">
      <c r="E53" s="4" t="s">
        <v>31</v>
      </c>
      <c r="N53" s="4" t="s">
        <v>30</v>
      </c>
      <c r="T53" s="2" t="s">
        <v>55</v>
      </c>
      <c r="U53" s="12">
        <v>9</v>
      </c>
      <c r="V53" s="2" t="s">
        <v>7</v>
      </c>
    </row>
    <row r="54" spans="3:18" ht="15.75">
      <c r="C54" s="2" t="s">
        <v>53</v>
      </c>
      <c r="I54" s="2" t="s">
        <v>1</v>
      </c>
      <c r="N54" s="5" t="s">
        <v>54</v>
      </c>
      <c r="P54" s="2" t="s">
        <v>14</v>
      </c>
      <c r="Q54" s="12">
        <v>2.2</v>
      </c>
      <c r="R54" s="2" t="s">
        <v>7</v>
      </c>
    </row>
    <row r="55" spans="3:20" ht="12.75">
      <c r="C55" s="2" t="s">
        <v>2</v>
      </c>
      <c r="F55" s="2" t="s">
        <v>52</v>
      </c>
      <c r="P55" s="2" t="s">
        <v>4</v>
      </c>
      <c r="Q55" s="12">
        <v>9</v>
      </c>
      <c r="R55" s="2" t="s">
        <v>7</v>
      </c>
      <c r="T55" s="6">
        <f>IF(Q57=0,"Na ne szórakozz velem!!!","")</f>
      </c>
    </row>
    <row r="56" spans="16:18" ht="15.75">
      <c r="P56" s="2" t="s">
        <v>15</v>
      </c>
      <c r="Q56" s="12">
        <v>1.3</v>
      </c>
      <c r="R56" s="2" t="s">
        <v>7</v>
      </c>
    </row>
    <row r="57" spans="3:17" ht="12.75">
      <c r="C57" s="2" t="s">
        <v>13</v>
      </c>
      <c r="Q57" s="14">
        <f>Q55</f>
        <v>9</v>
      </c>
    </row>
    <row r="59" ht="13.5" customHeight="1"/>
    <row r="61" spans="5:14" ht="12.75">
      <c r="E61" s="7" t="s">
        <v>11</v>
      </c>
      <c r="N61" s="7" t="s">
        <v>12</v>
      </c>
    </row>
    <row r="62" spans="4:15" ht="12.75">
      <c r="D62" s="8" t="s">
        <v>8</v>
      </c>
      <c r="E62" s="15">
        <f>-Q52*U53*(Q54+Q57-U52-U53/2)/Q57</f>
        <v>-84.99999999999996</v>
      </c>
      <c r="F62" s="2" t="s">
        <v>6</v>
      </c>
      <c r="M62" s="8" t="s">
        <v>9</v>
      </c>
      <c r="N62" s="15">
        <f>-Q52*U53*(U52+U53/2-Q54)/Q57</f>
        <v>-365</v>
      </c>
      <c r="O62" s="2" t="s">
        <v>6</v>
      </c>
    </row>
    <row r="63" spans="4:15" ht="15.75">
      <c r="D63" s="8" t="s">
        <v>50</v>
      </c>
      <c r="E63" s="15">
        <v>0</v>
      </c>
      <c r="F63" s="2" t="s">
        <v>6</v>
      </c>
      <c r="M63" s="9" t="s">
        <v>10</v>
      </c>
      <c r="N63" s="3">
        <f>E62+N62+Q52*U53</f>
        <v>0</v>
      </c>
      <c r="O63" s="2" t="s">
        <v>6</v>
      </c>
    </row>
    <row r="64" ht="12.75">
      <c r="M64" s="9"/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blackAndWhite="1" orientation="landscape" paperSize="9" r:id="rId2"/>
  <headerFooter alignWithMargins="0">
    <oddHeader>&amp;LMECHANIKA I. &amp;CGYAKORLÓ FELADATOK&amp;RKÉTTÁMASZÚ TARTÓ</oddHeader>
    <oddFooter>&amp;LAgárdy Gyula, 2002. 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191"/>
  <sheetViews>
    <sheetView workbookViewId="0" topLeftCell="D1">
      <selection activeCell="Y4" sqref="Y4:AE18"/>
    </sheetView>
  </sheetViews>
  <sheetFormatPr defaultColWidth="9.00390625" defaultRowHeight="12.75"/>
  <cols>
    <col min="1" max="20" width="2.75390625" style="30" customWidth="1"/>
    <col min="21" max="21" width="3.875" style="30" bestFit="1" customWidth="1"/>
    <col min="22" max="22" width="4.25390625" style="30" customWidth="1"/>
    <col min="23" max="23" width="2.625" style="30" bestFit="1" customWidth="1"/>
    <col min="24" max="24" width="2.75390625" style="30" customWidth="1"/>
    <col min="25" max="25" width="8.625" style="30" bestFit="1" customWidth="1"/>
    <col min="26" max="26" width="8.75390625" style="30" customWidth="1"/>
    <col min="27" max="27" width="3.25390625" style="30" bestFit="1" customWidth="1"/>
    <col min="28" max="29" width="2.75390625" style="30" customWidth="1"/>
    <col min="30" max="30" width="7.125" style="30" bestFit="1" customWidth="1"/>
    <col min="31" max="31" width="3.375" style="30" bestFit="1" customWidth="1"/>
    <col min="32" max="32" width="2.75390625" style="30" customWidth="1"/>
    <col min="33" max="33" width="6.625" style="30" bestFit="1" customWidth="1"/>
    <col min="34" max="34" width="7.125" style="30" bestFit="1" customWidth="1"/>
    <col min="35" max="35" width="6.625" style="30" bestFit="1" customWidth="1"/>
    <col min="36" max="36" width="7.125" style="30" bestFit="1" customWidth="1"/>
    <col min="37" max="16384" width="2.75390625" style="30" customWidth="1"/>
  </cols>
  <sheetData>
    <row r="1" s="16" customFormat="1" ht="15.75">
      <c r="C1" s="17" t="s">
        <v>66</v>
      </c>
    </row>
    <row r="2" s="16" customFormat="1" ht="12.75">
      <c r="C2" s="18" t="s">
        <v>89</v>
      </c>
    </row>
    <row r="3" s="16" customFormat="1" ht="15.75">
      <c r="F3" s="16" t="s">
        <v>19</v>
      </c>
    </row>
    <row r="4" spans="11:31" s="16" customFormat="1" ht="12.75" customHeight="1">
      <c r="K4" s="18" t="s">
        <v>18</v>
      </c>
      <c r="U4" s="16" t="s">
        <v>20</v>
      </c>
      <c r="V4" s="12">
        <v>5</v>
      </c>
      <c r="W4" s="16" t="s">
        <v>7</v>
      </c>
      <c r="Y4" s="16" t="s">
        <v>25</v>
      </c>
      <c r="Z4" s="12">
        <v>100</v>
      </c>
      <c r="AA4" s="16" t="s">
        <v>6</v>
      </c>
      <c r="AC4" s="20" t="s">
        <v>38</v>
      </c>
      <c r="AD4" s="12">
        <v>55</v>
      </c>
      <c r="AE4" s="16" t="s">
        <v>33</v>
      </c>
    </row>
    <row r="5" spans="10:31" s="16" customFormat="1" ht="12.75" customHeight="1">
      <c r="J5" s="20" t="s">
        <v>32</v>
      </c>
      <c r="U5" s="16" t="s">
        <v>21</v>
      </c>
      <c r="V5" s="12">
        <v>21</v>
      </c>
      <c r="W5" s="16" t="s">
        <v>7</v>
      </c>
      <c r="Y5" s="16" t="s">
        <v>26</v>
      </c>
      <c r="Z5" s="12">
        <v>220</v>
      </c>
      <c r="AA5" s="16" t="s">
        <v>6</v>
      </c>
      <c r="AC5" s="20" t="s">
        <v>37</v>
      </c>
      <c r="AD5" s="12">
        <v>90</v>
      </c>
      <c r="AE5" s="16" t="s">
        <v>33</v>
      </c>
    </row>
    <row r="6" spans="21:31" s="16" customFormat="1" ht="12.75" customHeight="1">
      <c r="U6" s="16" t="s">
        <v>22</v>
      </c>
      <c r="V6" s="12">
        <v>22</v>
      </c>
      <c r="W6" s="16" t="s">
        <v>7</v>
      </c>
      <c r="Y6" s="16" t="s">
        <v>27</v>
      </c>
      <c r="Z6" s="12">
        <v>80</v>
      </c>
      <c r="AA6" s="16" t="s">
        <v>6</v>
      </c>
      <c r="AC6" s="20" t="s">
        <v>36</v>
      </c>
      <c r="AD6" s="12">
        <v>20</v>
      </c>
      <c r="AE6" s="16" t="s">
        <v>33</v>
      </c>
    </row>
    <row r="7" spans="2:31" s="16" customFormat="1" ht="12.75" customHeight="1">
      <c r="B7" s="16" t="s">
        <v>59</v>
      </c>
      <c r="S7" s="16" t="s">
        <v>58</v>
      </c>
      <c r="U7" s="16" t="s">
        <v>23</v>
      </c>
      <c r="V7" s="12">
        <v>23</v>
      </c>
      <c r="W7" s="16" t="s">
        <v>7</v>
      </c>
      <c r="Y7" s="16" t="s">
        <v>28</v>
      </c>
      <c r="Z7" s="12">
        <v>40</v>
      </c>
      <c r="AA7" s="16" t="s">
        <v>6</v>
      </c>
      <c r="AC7" s="20" t="s">
        <v>35</v>
      </c>
      <c r="AD7" s="12">
        <v>30</v>
      </c>
      <c r="AE7" s="16" t="s">
        <v>33</v>
      </c>
    </row>
    <row r="8" spans="15:31" s="16" customFormat="1" ht="12.75" customHeight="1">
      <c r="O8" s="18" t="s">
        <v>61</v>
      </c>
      <c r="U8" s="16" t="s">
        <v>24</v>
      </c>
      <c r="V8" s="12">
        <v>24</v>
      </c>
      <c r="W8" s="16" t="s">
        <v>7</v>
      </c>
      <c r="Y8" s="16" t="s">
        <v>29</v>
      </c>
      <c r="Z8" s="12">
        <v>60</v>
      </c>
      <c r="AA8" s="16" t="s">
        <v>6</v>
      </c>
      <c r="AC8" s="20" t="s">
        <v>34</v>
      </c>
      <c r="AD8" s="12">
        <v>20</v>
      </c>
      <c r="AE8" s="16" t="s">
        <v>33</v>
      </c>
    </row>
    <row r="9" spans="21:31" s="16" customFormat="1" ht="12.75" customHeight="1">
      <c r="U9" s="16" t="s">
        <v>75</v>
      </c>
      <c r="V9" s="12">
        <v>29</v>
      </c>
      <c r="W9" s="16" t="s">
        <v>7</v>
      </c>
      <c r="Y9" s="16" t="s">
        <v>71</v>
      </c>
      <c r="Z9" s="12">
        <v>120</v>
      </c>
      <c r="AA9" s="16" t="s">
        <v>6</v>
      </c>
      <c r="AC9" s="20" t="s">
        <v>73</v>
      </c>
      <c r="AD9" s="12">
        <v>0</v>
      </c>
      <c r="AE9" s="16" t="s">
        <v>33</v>
      </c>
    </row>
    <row r="10" spans="21:31" s="16" customFormat="1" ht="12.75" customHeight="1">
      <c r="U10" s="16" t="s">
        <v>76</v>
      </c>
      <c r="V10" s="12">
        <v>32</v>
      </c>
      <c r="W10" s="16" t="s">
        <v>7</v>
      </c>
      <c r="Y10" s="16" t="s">
        <v>72</v>
      </c>
      <c r="Z10" s="12">
        <v>0</v>
      </c>
      <c r="AA10" s="16" t="s">
        <v>6</v>
      </c>
      <c r="AC10" s="20" t="s">
        <v>74</v>
      </c>
      <c r="AD10" s="12">
        <v>0</v>
      </c>
      <c r="AE10" s="16" t="s">
        <v>33</v>
      </c>
    </row>
    <row r="11" spans="33:36" s="16" customFormat="1" ht="12.75" customHeight="1">
      <c r="AG11" s="21" t="s">
        <v>84</v>
      </c>
      <c r="AH11" s="21" t="s">
        <v>81</v>
      </c>
      <c r="AI11" s="21" t="s">
        <v>82</v>
      </c>
      <c r="AJ11" s="21" t="s">
        <v>83</v>
      </c>
    </row>
    <row r="12" spans="5:36" s="16" customFormat="1" ht="12.75" customHeight="1">
      <c r="E12" s="22" t="s">
        <v>60</v>
      </c>
      <c r="U12" s="16" t="s">
        <v>14</v>
      </c>
      <c r="V12" s="12">
        <v>2</v>
      </c>
      <c r="W12" s="16" t="s">
        <v>7</v>
      </c>
      <c r="Y12" s="16" t="s">
        <v>39</v>
      </c>
      <c r="Z12" s="23">
        <f aca="true" t="shared" si="0" ref="Z12:Z18">Z4*SIN(AD4*PI()/180)</f>
        <v>81.91520442889917</v>
      </c>
      <c r="AA12" s="16" t="s">
        <v>6</v>
      </c>
      <c r="AC12" s="16" t="s">
        <v>44</v>
      </c>
      <c r="AD12" s="23">
        <f aca="true" t="shared" si="1" ref="AD12:AD18">Z4*(-COS(AD4*PI()/180))</f>
        <v>-57.357643635104615</v>
      </c>
      <c r="AE12" s="16" t="s">
        <v>6</v>
      </c>
      <c r="AG12" s="24">
        <f>Z12*(V4-$V$12+$V$15)</f>
        <v>491.491226573395</v>
      </c>
      <c r="AH12" s="24">
        <f>AD12*$V$17</f>
        <v>-114.71528727020923</v>
      </c>
      <c r="AI12" s="24">
        <f>Z12*($V$13-$V$15+$V$12-V4)</f>
        <v>327.6608177155967</v>
      </c>
      <c r="AJ12" s="24">
        <f>AD12*$V$18</f>
        <v>-286.78821817552307</v>
      </c>
    </row>
    <row r="13" spans="6:36" s="16" customFormat="1" ht="12.75" customHeight="1">
      <c r="F13" s="16" t="s">
        <v>62</v>
      </c>
      <c r="M13" s="16" t="s">
        <v>63</v>
      </c>
      <c r="U13" s="16" t="s">
        <v>4</v>
      </c>
      <c r="V13" s="12">
        <v>10</v>
      </c>
      <c r="W13" s="16" t="s">
        <v>7</v>
      </c>
      <c r="Y13" s="16" t="s">
        <v>40</v>
      </c>
      <c r="Z13" s="23">
        <f t="shared" si="0"/>
        <v>220</v>
      </c>
      <c r="AA13" s="16" t="s">
        <v>6</v>
      </c>
      <c r="AC13" s="16" t="s">
        <v>45</v>
      </c>
      <c r="AD13" s="23">
        <f t="shared" si="1"/>
        <v>-1.347663300399482E-14</v>
      </c>
      <c r="AE13" s="16" t="s">
        <v>6</v>
      </c>
      <c r="AG13" s="21">
        <f aca="true" t="shared" si="2" ref="AG13:AG18">Z13*(V5-$V$12+$V$15)</f>
        <v>4840</v>
      </c>
      <c r="AH13" s="21">
        <f aca="true" t="shared" si="3" ref="AH13:AH18">AD13*$V$17</f>
        <v>-2.695326600798964E-14</v>
      </c>
      <c r="AI13" s="21">
        <f aca="true" t="shared" si="4" ref="AI13:AI18">Z13*($V$13-$V$15+$V$12-V5)</f>
        <v>-2640</v>
      </c>
      <c r="AJ13" s="21">
        <f aca="true" t="shared" si="5" ref="AJ13:AJ18">AD13*$V$18</f>
        <v>-6.73831650199741E-14</v>
      </c>
    </row>
    <row r="14" spans="9:36" s="16" customFormat="1" ht="12.75" customHeight="1">
      <c r="I14" s="16" t="s">
        <v>1</v>
      </c>
      <c r="U14" s="16" t="s">
        <v>15</v>
      </c>
      <c r="V14" s="12">
        <v>2</v>
      </c>
      <c r="W14" s="16" t="s">
        <v>7</v>
      </c>
      <c r="Y14" s="16" t="s">
        <v>41</v>
      </c>
      <c r="Z14" s="23">
        <f t="shared" si="0"/>
        <v>27.361611466053496</v>
      </c>
      <c r="AA14" s="16" t="s">
        <v>6</v>
      </c>
      <c r="AC14" s="16" t="s">
        <v>46</v>
      </c>
      <c r="AD14" s="23">
        <f t="shared" si="1"/>
        <v>-75.17540966287268</v>
      </c>
      <c r="AE14" s="16" t="s">
        <v>6</v>
      </c>
      <c r="AG14" s="21">
        <f t="shared" si="2"/>
        <v>629.3170637192304</v>
      </c>
      <c r="AH14" s="21">
        <f t="shared" si="3"/>
        <v>-150.35081932574536</v>
      </c>
      <c r="AI14" s="21">
        <f t="shared" si="4"/>
        <v>-355.70094905869547</v>
      </c>
      <c r="AJ14" s="21">
        <f t="shared" si="5"/>
        <v>-375.8770483143634</v>
      </c>
    </row>
    <row r="15" spans="5:36" s="16" customFormat="1" ht="12.75" customHeight="1">
      <c r="E15" s="16" t="s">
        <v>53</v>
      </c>
      <c r="N15" s="16" t="s">
        <v>54</v>
      </c>
      <c r="U15" s="16" t="s">
        <v>77</v>
      </c>
      <c r="V15" s="12">
        <v>3</v>
      </c>
      <c r="W15" s="16" t="s">
        <v>7</v>
      </c>
      <c r="Y15" s="16" t="s">
        <v>42</v>
      </c>
      <c r="Z15" s="23">
        <f t="shared" si="0"/>
        <v>19.999999999999996</v>
      </c>
      <c r="AA15" s="16" t="s">
        <v>6</v>
      </c>
      <c r="AC15" s="16" t="s">
        <v>47</v>
      </c>
      <c r="AD15" s="23">
        <f t="shared" si="1"/>
        <v>-34.64101615137755</v>
      </c>
      <c r="AE15" s="16" t="s">
        <v>6</v>
      </c>
      <c r="AG15" s="21">
        <f t="shared" si="2"/>
        <v>479.9999999999999</v>
      </c>
      <c r="AH15" s="21">
        <f t="shared" si="3"/>
        <v>-69.2820323027551</v>
      </c>
      <c r="AI15" s="21">
        <f t="shared" si="4"/>
        <v>-279.99999999999994</v>
      </c>
      <c r="AJ15" s="21">
        <f t="shared" si="5"/>
        <v>-173.20508075688775</v>
      </c>
    </row>
    <row r="16" spans="21:36" s="16" customFormat="1" ht="12.75" customHeight="1">
      <c r="U16" s="16" t="s">
        <v>78</v>
      </c>
      <c r="V16" s="12">
        <v>5</v>
      </c>
      <c r="W16" s="16" t="s">
        <v>7</v>
      </c>
      <c r="Y16" s="16" t="s">
        <v>43</v>
      </c>
      <c r="Z16" s="23">
        <f t="shared" si="0"/>
        <v>20.521208599540124</v>
      </c>
      <c r="AA16" s="16" t="s">
        <v>6</v>
      </c>
      <c r="AC16" s="16" t="s">
        <v>48</v>
      </c>
      <c r="AD16" s="23">
        <f t="shared" si="1"/>
        <v>-56.381557247154504</v>
      </c>
      <c r="AE16" s="16" t="s">
        <v>6</v>
      </c>
      <c r="AG16" s="21">
        <f t="shared" si="2"/>
        <v>513.0302149885031</v>
      </c>
      <c r="AH16" s="21">
        <f t="shared" si="3"/>
        <v>-112.76311449430901</v>
      </c>
      <c r="AI16" s="21">
        <f t="shared" si="4"/>
        <v>-307.8181289931019</v>
      </c>
      <c r="AJ16" s="21">
        <f t="shared" si="5"/>
        <v>-281.9077862357725</v>
      </c>
    </row>
    <row r="17" spans="3:36" s="16" customFormat="1" ht="12.75" customHeight="1">
      <c r="C17" s="16" t="s">
        <v>13</v>
      </c>
      <c r="U17" s="16" t="s">
        <v>80</v>
      </c>
      <c r="V17" s="12">
        <v>2</v>
      </c>
      <c r="W17" s="16" t="s">
        <v>7</v>
      </c>
      <c r="Y17" s="16" t="s">
        <v>67</v>
      </c>
      <c r="Z17" s="23">
        <f t="shared" si="0"/>
        <v>0</v>
      </c>
      <c r="AA17" s="16" t="s">
        <v>6</v>
      </c>
      <c r="AC17" s="16" t="s">
        <v>69</v>
      </c>
      <c r="AD17" s="23">
        <f t="shared" si="1"/>
        <v>-120</v>
      </c>
      <c r="AE17" s="16" t="s">
        <v>6</v>
      </c>
      <c r="AG17" s="21">
        <f t="shared" si="2"/>
        <v>0</v>
      </c>
      <c r="AH17" s="21">
        <f t="shared" si="3"/>
        <v>-240</v>
      </c>
      <c r="AI17" s="21">
        <f t="shared" si="4"/>
        <v>0</v>
      </c>
      <c r="AJ17" s="21">
        <f t="shared" si="5"/>
        <v>-600</v>
      </c>
    </row>
    <row r="18" spans="11:36" s="16" customFormat="1" ht="12.75" customHeight="1">
      <c r="K18" s="18" t="s">
        <v>18</v>
      </c>
      <c r="U18" s="16" t="s">
        <v>79</v>
      </c>
      <c r="V18" s="12">
        <v>5</v>
      </c>
      <c r="W18" s="16" t="s">
        <v>7</v>
      </c>
      <c r="Y18" s="16" t="s">
        <v>68</v>
      </c>
      <c r="Z18" s="23">
        <f t="shared" si="0"/>
        <v>0</v>
      </c>
      <c r="AA18" s="16" t="s">
        <v>6</v>
      </c>
      <c r="AC18" s="16" t="s">
        <v>70</v>
      </c>
      <c r="AD18" s="23">
        <f t="shared" si="1"/>
        <v>0</v>
      </c>
      <c r="AE18" s="16" t="s">
        <v>6</v>
      </c>
      <c r="AG18" s="21">
        <f t="shared" si="2"/>
        <v>0</v>
      </c>
      <c r="AH18" s="21">
        <f t="shared" si="3"/>
        <v>0</v>
      </c>
      <c r="AI18" s="21">
        <f t="shared" si="4"/>
        <v>0</v>
      </c>
      <c r="AJ18" s="21">
        <f t="shared" si="5"/>
        <v>0</v>
      </c>
    </row>
    <row r="19" spans="10:36" s="16" customFormat="1" ht="12.75" customHeight="1">
      <c r="J19" s="20" t="s">
        <v>32</v>
      </c>
      <c r="Z19" s="25">
        <f>SUM(Z12:Z18)</f>
        <v>369.7980244944928</v>
      </c>
      <c r="AA19" s="21"/>
      <c r="AB19" s="21"/>
      <c r="AC19" s="21"/>
      <c r="AD19" s="25">
        <f>SUM(AD12:AD18)</f>
        <v>-343.55562669650936</v>
      </c>
      <c r="AE19" s="21"/>
      <c r="AF19" s="21"/>
      <c r="AG19" s="25">
        <f>SUM(AG12:AG18)</f>
        <v>6953.838505281128</v>
      </c>
      <c r="AH19" s="25">
        <f>SUM(AH12:AH18)</f>
        <v>-687.1112533930187</v>
      </c>
      <c r="AI19" s="25">
        <f>SUM(AI12:AI18)</f>
        <v>-3255.8582603362006</v>
      </c>
      <c r="AJ19" s="25">
        <f>SUM(AJ12:AJ18)</f>
        <v>-1717.7781334825468</v>
      </c>
    </row>
    <row r="20" spans="26:30" s="16" customFormat="1" ht="12.75" customHeight="1">
      <c r="Z20" s="23"/>
      <c r="AD20" s="23"/>
    </row>
    <row r="21" spans="26:30" s="16" customFormat="1" ht="12.75" customHeight="1">
      <c r="Z21" s="23"/>
      <c r="AD21" s="23"/>
    </row>
    <row r="22" spans="15:30" s="16" customFormat="1" ht="12.75" customHeight="1">
      <c r="O22" s="34"/>
      <c r="Z22" s="23"/>
      <c r="AD22" s="23"/>
    </row>
    <row r="23" spans="26:30" s="16" customFormat="1" ht="12.75" customHeight="1">
      <c r="Z23" s="23"/>
      <c r="AD23" s="23"/>
    </row>
    <row r="24" spans="15:30" s="16" customFormat="1" ht="12.75" customHeight="1">
      <c r="O24" s="34" t="s">
        <v>92</v>
      </c>
      <c r="Z24" s="23"/>
      <c r="AD24" s="23"/>
    </row>
    <row r="25" spans="26:30" s="16" customFormat="1" ht="12.75" customHeight="1">
      <c r="Z25" s="23"/>
      <c r="AD25" s="23"/>
    </row>
    <row r="26" spans="6:30" s="16" customFormat="1" ht="12.75" customHeight="1">
      <c r="F26" s="34" t="s">
        <v>91</v>
      </c>
      <c r="Z26" s="23"/>
      <c r="AD26" s="23"/>
    </row>
    <row r="27" spans="26:30" s="16" customFormat="1" ht="12.75" customHeight="1">
      <c r="Z27" s="23"/>
      <c r="AD27" s="23"/>
    </row>
    <row r="28" spans="5:30" s="16" customFormat="1" ht="12.75" customHeight="1">
      <c r="E28" s="34" t="s">
        <v>93</v>
      </c>
      <c r="Z28" s="23"/>
      <c r="AD28" s="23"/>
    </row>
    <row r="29" spans="4:30" s="16" customFormat="1" ht="12.75" customHeight="1">
      <c r="D29" s="26" t="s">
        <v>8</v>
      </c>
      <c r="E29" s="41">
        <f>-(AI19-AJ19+E30*-(V17-V18))/V13</f>
        <v>256.8747006943182</v>
      </c>
      <c r="F29" s="42"/>
      <c r="G29" s="42"/>
      <c r="H29" s="42"/>
      <c r="I29" s="16" t="s">
        <v>6</v>
      </c>
      <c r="M29" s="26" t="s">
        <v>9</v>
      </c>
      <c r="N29" s="41">
        <f>-(AG19+AH19)/V13</f>
        <v>-626.6727251888109</v>
      </c>
      <c r="O29" s="42"/>
      <c r="P29" s="42"/>
      <c r="Q29" s="42"/>
      <c r="R29" s="16" t="s">
        <v>6</v>
      </c>
      <c r="Z29" s="23"/>
      <c r="AD29" s="23"/>
    </row>
    <row r="30" spans="4:30" s="16" customFormat="1" ht="12.75" customHeight="1">
      <c r="D30" s="26" t="s">
        <v>50</v>
      </c>
      <c r="E30" s="41">
        <f>SUM(AD12:AD18)</f>
        <v>-343.55562669650936</v>
      </c>
      <c r="F30" s="42"/>
      <c r="G30" s="42"/>
      <c r="H30" s="42"/>
      <c r="I30" s="16" t="s">
        <v>6</v>
      </c>
      <c r="M30" s="29" t="s">
        <v>10</v>
      </c>
      <c r="N30" s="41">
        <f>E29+N29+Z19</f>
        <v>0</v>
      </c>
      <c r="O30" s="42"/>
      <c r="P30" s="42"/>
      <c r="Q30" s="42"/>
      <c r="R30" s="16" t="s">
        <v>6</v>
      </c>
      <c r="Z30" s="23"/>
      <c r="AD30" s="23"/>
    </row>
    <row r="31" spans="4:30" s="16" customFormat="1" ht="12.75" customHeight="1">
      <c r="D31" s="26"/>
      <c r="E31" s="27"/>
      <c r="F31" s="28"/>
      <c r="G31" s="28"/>
      <c r="H31" s="28"/>
      <c r="M31" s="29"/>
      <c r="N31" s="27"/>
      <c r="O31" s="28"/>
      <c r="P31" s="28"/>
      <c r="Q31" s="28"/>
      <c r="Z31" s="23"/>
      <c r="AD31" s="23"/>
    </row>
    <row r="32" spans="4:30" s="16" customFormat="1" ht="12.75" customHeight="1">
      <c r="D32" s="26"/>
      <c r="E32" s="27"/>
      <c r="F32" s="28"/>
      <c r="G32" s="28"/>
      <c r="H32" s="28"/>
      <c r="M32" s="29"/>
      <c r="N32" s="27"/>
      <c r="O32" s="28"/>
      <c r="P32" s="28"/>
      <c r="Q32" s="28"/>
      <c r="Z32" s="23"/>
      <c r="AD32" s="23"/>
    </row>
    <row r="33" spans="4:30" s="16" customFormat="1" ht="12.75" customHeight="1">
      <c r="D33" s="26"/>
      <c r="E33" s="27"/>
      <c r="F33" s="28"/>
      <c r="G33" s="28"/>
      <c r="H33" s="28"/>
      <c r="M33" s="29"/>
      <c r="N33" s="27"/>
      <c r="O33" s="28"/>
      <c r="P33" s="28"/>
      <c r="Q33" s="28"/>
      <c r="Z33" s="23"/>
      <c r="AD33" s="23"/>
    </row>
    <row r="34" spans="4:30" s="16" customFormat="1" ht="12.75" customHeight="1">
      <c r="D34" s="26"/>
      <c r="E34" s="27"/>
      <c r="F34" s="28"/>
      <c r="G34" s="28"/>
      <c r="H34" s="28"/>
      <c r="M34" s="29"/>
      <c r="N34" s="27"/>
      <c r="O34" s="28"/>
      <c r="P34" s="28"/>
      <c r="Q34" s="28"/>
      <c r="Z34" s="23"/>
      <c r="AD34" s="23"/>
    </row>
    <row r="35" spans="26:30" s="16" customFormat="1" ht="12.75" customHeight="1">
      <c r="Z35" s="23"/>
      <c r="AD35" s="23"/>
    </row>
    <row r="36" s="16" customFormat="1" ht="15.75">
      <c r="C36" s="17" t="s">
        <v>66</v>
      </c>
    </row>
    <row r="37" s="16" customFormat="1" ht="12.75">
      <c r="C37" s="18" t="s">
        <v>85</v>
      </c>
    </row>
    <row r="38" spans="26:30" s="16" customFormat="1" ht="12.75" customHeight="1">
      <c r="Z38" s="23"/>
      <c r="AD38" s="23"/>
    </row>
    <row r="39" spans="4:30" s="16" customFormat="1" ht="12.75" customHeight="1">
      <c r="D39" s="26" t="s">
        <v>86</v>
      </c>
      <c r="H39" s="16" t="s">
        <v>2</v>
      </c>
      <c r="Z39" s="23"/>
      <c r="AD39" s="23"/>
    </row>
    <row r="40" spans="11:30" s="16" customFormat="1" ht="12.75" customHeight="1">
      <c r="K40" s="18"/>
      <c r="Z40" s="23"/>
      <c r="AD40" s="23"/>
    </row>
    <row r="41" spans="10:30" s="16" customFormat="1" ht="12.75" customHeight="1">
      <c r="J41" s="20"/>
      <c r="N41" s="16" t="s">
        <v>51</v>
      </c>
      <c r="U41" s="16" t="s">
        <v>87</v>
      </c>
      <c r="V41" s="12">
        <v>0</v>
      </c>
      <c r="W41" s="16" t="s">
        <v>7</v>
      </c>
      <c r="Z41" s="23"/>
      <c r="AD41" s="23"/>
    </row>
    <row r="42" spans="21:30" s="16" customFormat="1" ht="12.75" customHeight="1">
      <c r="U42" s="16" t="s">
        <v>5</v>
      </c>
      <c r="V42" s="12">
        <v>8</v>
      </c>
      <c r="W42" s="16" t="s">
        <v>7</v>
      </c>
      <c r="Z42" s="23"/>
      <c r="AD42" s="23"/>
    </row>
    <row r="43" spans="2:30" s="16" customFormat="1" ht="12.75" customHeight="1">
      <c r="B43" s="16" t="s">
        <v>59</v>
      </c>
      <c r="S43" s="16" t="s">
        <v>58</v>
      </c>
      <c r="U43" s="16" t="s">
        <v>88</v>
      </c>
      <c r="V43" s="12">
        <v>15</v>
      </c>
      <c r="W43" s="16" t="s">
        <v>56</v>
      </c>
      <c r="Z43" s="23"/>
      <c r="AD43" s="23"/>
    </row>
    <row r="44" spans="15:30" s="16" customFormat="1" ht="12.75" customHeight="1">
      <c r="O44" s="18" t="s">
        <v>61</v>
      </c>
      <c r="Z44" s="23"/>
      <c r="AD44" s="23"/>
    </row>
    <row r="45" spans="21:30" s="16" customFormat="1" ht="12.75" customHeight="1">
      <c r="U45" s="16" t="s">
        <v>14</v>
      </c>
      <c r="V45" s="12">
        <v>2</v>
      </c>
      <c r="W45" s="16" t="s">
        <v>7</v>
      </c>
      <c r="Z45" s="23"/>
      <c r="AD45" s="23"/>
    </row>
    <row r="46" spans="21:30" s="16" customFormat="1" ht="12.75" customHeight="1">
      <c r="U46" s="16" t="s">
        <v>4</v>
      </c>
      <c r="V46" s="12">
        <v>10</v>
      </c>
      <c r="W46" s="16" t="s">
        <v>7</v>
      </c>
      <c r="Z46" s="23"/>
      <c r="AD46" s="23"/>
    </row>
    <row r="47" spans="21:23" s="16" customFormat="1" ht="12.75" customHeight="1">
      <c r="U47" s="16" t="s">
        <v>15</v>
      </c>
      <c r="V47" s="12">
        <v>2</v>
      </c>
      <c r="W47" s="16" t="s">
        <v>7</v>
      </c>
    </row>
    <row r="48" spans="5:23" s="16" customFormat="1" ht="12.75">
      <c r="E48" s="22" t="s">
        <v>60</v>
      </c>
      <c r="U48" s="16" t="s">
        <v>77</v>
      </c>
      <c r="V48" s="12">
        <v>2</v>
      </c>
      <c r="W48" s="16" t="s">
        <v>7</v>
      </c>
    </row>
    <row r="49" spans="6:23" s="16" customFormat="1" ht="12.75">
      <c r="F49" s="16" t="s">
        <v>62</v>
      </c>
      <c r="M49" s="16" t="s">
        <v>63</v>
      </c>
      <c r="U49" s="16" t="s">
        <v>78</v>
      </c>
      <c r="V49" s="12">
        <v>5</v>
      </c>
      <c r="W49" s="16" t="s">
        <v>7</v>
      </c>
    </row>
    <row r="50" spans="9:23" s="16" customFormat="1" ht="12.75">
      <c r="I50" s="16" t="s">
        <v>1</v>
      </c>
      <c r="U50" s="16" t="s">
        <v>80</v>
      </c>
      <c r="V50" s="12">
        <v>2</v>
      </c>
      <c r="W50" s="16" t="s">
        <v>7</v>
      </c>
    </row>
    <row r="51" spans="5:23" s="16" customFormat="1" ht="12.75">
      <c r="E51" s="16" t="s">
        <v>53</v>
      </c>
      <c r="N51" s="16" t="s">
        <v>54</v>
      </c>
      <c r="U51" s="16" t="s">
        <v>79</v>
      </c>
      <c r="V51" s="12">
        <v>5</v>
      </c>
      <c r="W51" s="16" t="s">
        <v>7</v>
      </c>
    </row>
    <row r="52" s="16" customFormat="1" ht="12.75"/>
    <row r="53" s="16" customFormat="1" ht="12.75">
      <c r="C53" s="16" t="s">
        <v>13</v>
      </c>
    </row>
    <row r="54" s="16" customFormat="1" ht="12.75">
      <c r="K54" s="18"/>
    </row>
    <row r="55" s="16" customFormat="1" ht="12.75">
      <c r="J55" s="20"/>
    </row>
    <row r="56" s="16" customFormat="1" ht="12.75"/>
    <row r="57" s="16" customFormat="1" ht="12.75"/>
    <row r="58" s="16" customFormat="1" ht="12.75">
      <c r="P58" s="34"/>
    </row>
    <row r="59" s="16" customFormat="1" ht="12.75"/>
    <row r="60" s="16" customFormat="1" ht="12.75">
      <c r="O60" s="34" t="s">
        <v>92</v>
      </c>
    </row>
    <row r="61" s="16" customFormat="1" ht="12.75"/>
    <row r="62" s="16" customFormat="1" ht="12.75">
      <c r="F62" s="34" t="s">
        <v>91</v>
      </c>
    </row>
    <row r="63" s="16" customFormat="1" ht="12.75"/>
    <row r="64" s="16" customFormat="1" ht="12.75">
      <c r="E64" s="34" t="s">
        <v>93</v>
      </c>
    </row>
    <row r="65" spans="4:18" s="16" customFormat="1" ht="12.75">
      <c r="D65" s="26" t="s">
        <v>8</v>
      </c>
      <c r="E65" s="41">
        <f>-(V42*V43)*(V46-V48+V45-V41-V42/2)/V46</f>
        <v>-72</v>
      </c>
      <c r="F65" s="42"/>
      <c r="G65" s="42"/>
      <c r="H65" s="42"/>
      <c r="I65" s="16" t="s">
        <v>6</v>
      </c>
      <c r="M65" s="26" t="s">
        <v>9</v>
      </c>
      <c r="N65" s="41">
        <f>-(V43*V42)*(V41+V42/2-V45+V48)/V46</f>
        <v>-48</v>
      </c>
      <c r="O65" s="42"/>
      <c r="P65" s="42"/>
      <c r="Q65" s="42"/>
      <c r="R65" s="16" t="s">
        <v>6</v>
      </c>
    </row>
    <row r="66" spans="4:18" s="16" customFormat="1" ht="15.75">
      <c r="D66" s="26" t="s">
        <v>50</v>
      </c>
      <c r="E66" s="41">
        <f>0</f>
        <v>0</v>
      </c>
      <c r="F66" s="42"/>
      <c r="G66" s="42"/>
      <c r="H66" s="42"/>
      <c r="I66" s="16" t="s">
        <v>6</v>
      </c>
      <c r="M66" s="29" t="s">
        <v>10</v>
      </c>
      <c r="N66" s="41">
        <f>E65+N65+V43*V42</f>
        <v>0</v>
      </c>
      <c r="O66" s="42"/>
      <c r="P66" s="42"/>
      <c r="Q66" s="42"/>
      <c r="R66" s="16" t="s">
        <v>6</v>
      </c>
    </row>
    <row r="67" s="16" customFormat="1" ht="12.75"/>
    <row r="68" s="16" customFormat="1" ht="15.75">
      <c r="C68" s="17" t="s">
        <v>66</v>
      </c>
    </row>
    <row r="69" s="16" customFormat="1" ht="12.75">
      <c r="C69" s="18" t="s">
        <v>90</v>
      </c>
    </row>
    <row r="70" spans="5:14" s="16" customFormat="1" ht="15.75">
      <c r="E70" s="16" t="s">
        <v>121</v>
      </c>
      <c r="N70" s="46" t="s">
        <v>122</v>
      </c>
    </row>
    <row r="71" spans="21:31" s="16" customFormat="1" ht="12.75" customHeight="1">
      <c r="U71" s="16" t="s">
        <v>20</v>
      </c>
      <c r="V71" s="12">
        <v>3</v>
      </c>
      <c r="W71" s="16" t="s">
        <v>7</v>
      </c>
      <c r="Y71" s="16" t="s">
        <v>25</v>
      </c>
      <c r="Z71" s="12">
        <v>0</v>
      </c>
      <c r="AA71" s="16" t="s">
        <v>6</v>
      </c>
      <c r="AC71" s="20" t="s">
        <v>38</v>
      </c>
      <c r="AD71" s="12">
        <v>180</v>
      </c>
      <c r="AE71" s="16" t="s">
        <v>33</v>
      </c>
    </row>
    <row r="72" spans="21:31" s="16" customFormat="1" ht="12.75" customHeight="1">
      <c r="U72" s="16" t="s">
        <v>21</v>
      </c>
      <c r="V72" s="12">
        <v>2</v>
      </c>
      <c r="W72" s="16" t="s">
        <v>7</v>
      </c>
      <c r="Y72" s="16" t="s">
        <v>26</v>
      </c>
      <c r="Z72" s="12">
        <v>100</v>
      </c>
      <c r="AA72" s="16" t="s">
        <v>6</v>
      </c>
      <c r="AC72" s="20" t="s">
        <v>37</v>
      </c>
      <c r="AD72" s="12">
        <v>90</v>
      </c>
      <c r="AE72" s="16" t="s">
        <v>33</v>
      </c>
    </row>
    <row r="73" s="16" customFormat="1" ht="12.75" customHeight="1"/>
    <row r="74" spans="2:31" s="16" customFormat="1" ht="12.75" customHeight="1">
      <c r="B74" s="16" t="s">
        <v>59</v>
      </c>
      <c r="H74" s="18" t="s">
        <v>117</v>
      </c>
      <c r="O74" s="20" t="s">
        <v>119</v>
      </c>
      <c r="S74" s="16" t="s">
        <v>58</v>
      </c>
      <c r="U74" s="16" t="s">
        <v>14</v>
      </c>
      <c r="V74" s="48" t="s">
        <v>123</v>
      </c>
      <c r="W74" s="16" t="s">
        <v>7</v>
      </c>
      <c r="Y74" s="16" t="s">
        <v>39</v>
      </c>
      <c r="Z74" s="23">
        <f>Z71*SIN(AD71*PI()/180)</f>
        <v>0</v>
      </c>
      <c r="AA74" s="16" t="s">
        <v>6</v>
      </c>
      <c r="AC74" s="16" t="s">
        <v>44</v>
      </c>
      <c r="AD74" s="23">
        <f>Z71*(-COS(AD71*PI()/180))</f>
        <v>0</v>
      </c>
      <c r="AE74" s="16" t="s">
        <v>6</v>
      </c>
    </row>
    <row r="75" spans="7:31" s="16" customFormat="1" ht="12.75" customHeight="1">
      <c r="G75" s="20" t="s">
        <v>120</v>
      </c>
      <c r="M75" s="18" t="s">
        <v>118</v>
      </c>
      <c r="O75" s="18" t="s">
        <v>61</v>
      </c>
      <c r="U75" s="16" t="s">
        <v>4</v>
      </c>
      <c r="V75" s="47">
        <v>10</v>
      </c>
      <c r="W75" s="16" t="s">
        <v>7</v>
      </c>
      <c r="Y75" s="16" t="s">
        <v>40</v>
      </c>
      <c r="Z75" s="23">
        <f>Z72*SIN(AD72*PI()/180)</f>
        <v>100</v>
      </c>
      <c r="AA75" s="16" t="s">
        <v>6</v>
      </c>
      <c r="AC75" s="16" t="s">
        <v>45</v>
      </c>
      <c r="AD75" s="23">
        <f>Z72*(-COS(AD72*PI()/180))</f>
        <v>-6.1257422745431E-15</v>
      </c>
      <c r="AE75" s="16" t="s">
        <v>6</v>
      </c>
    </row>
    <row r="76" spans="21:30" s="16" customFormat="1" ht="12.75" customHeight="1">
      <c r="U76" s="16" t="s">
        <v>15</v>
      </c>
      <c r="V76" s="48" t="s">
        <v>123</v>
      </c>
      <c r="W76" s="16" t="s">
        <v>7</v>
      </c>
      <c r="Y76" s="40">
        <f>IF(OR(V71&lt;0,V71&gt;V77),"EZ NEM LEHET!","")</f>
      </c>
      <c r="Z76" s="23"/>
      <c r="AD76" s="23"/>
    </row>
    <row r="77" spans="21:30" s="16" customFormat="1" ht="12.75" customHeight="1">
      <c r="U77" s="16" t="s">
        <v>77</v>
      </c>
      <c r="V77" s="12">
        <v>3</v>
      </c>
      <c r="W77" s="16" t="s">
        <v>7</v>
      </c>
      <c r="Y77" s="40">
        <f>IF(OR(V72&lt;0,V72&gt;V78),"EZ NEM LEHET!","")</f>
      </c>
      <c r="Z77" s="23"/>
      <c r="AD77" s="23"/>
    </row>
    <row r="78" spans="21:36" s="16" customFormat="1" ht="12.75" customHeight="1">
      <c r="U78" s="16" t="s">
        <v>78</v>
      </c>
      <c r="V78" s="12">
        <v>5</v>
      </c>
      <c r="W78" s="16" t="s">
        <v>7</v>
      </c>
      <c r="Z78" s="23"/>
      <c r="AD78" s="23"/>
      <c r="AG78" s="21" t="s">
        <v>84</v>
      </c>
      <c r="AH78" s="21" t="s">
        <v>81</v>
      </c>
      <c r="AI78" s="21" t="s">
        <v>82</v>
      </c>
      <c r="AJ78" s="21" t="s">
        <v>83</v>
      </c>
    </row>
    <row r="79" spans="5:36" s="16" customFormat="1" ht="12.75" customHeight="1">
      <c r="E79" s="22" t="s">
        <v>60</v>
      </c>
      <c r="U79" s="16" t="s">
        <v>80</v>
      </c>
      <c r="V79" s="12">
        <v>5</v>
      </c>
      <c r="W79" s="16" t="s">
        <v>7</v>
      </c>
      <c r="Z79" s="23"/>
      <c r="AD79" s="23"/>
      <c r="AG79" s="24">
        <f>Z74*(V71-$V$12+$V$15)</f>
        <v>0</v>
      </c>
      <c r="AH79" s="24">
        <f>AD74*$V$17</f>
        <v>0</v>
      </c>
      <c r="AI79" s="24">
        <f>Z74*($V$13-$V$15+$V$12-V71)</f>
        <v>0</v>
      </c>
      <c r="AJ79" s="24">
        <f>AD74*$V$18</f>
        <v>0</v>
      </c>
    </row>
    <row r="80" spans="6:36" s="16" customFormat="1" ht="12.75" customHeight="1">
      <c r="F80" s="16" t="s">
        <v>62</v>
      </c>
      <c r="M80" s="16" t="s">
        <v>63</v>
      </c>
      <c r="U80" s="16" t="s">
        <v>79</v>
      </c>
      <c r="V80" s="12">
        <v>5</v>
      </c>
      <c r="W80" s="16" t="s">
        <v>7</v>
      </c>
      <c r="Z80" s="23"/>
      <c r="AD80" s="23"/>
      <c r="AG80" s="21">
        <f>Z75*(V72-$V$12+$V$15)</f>
        <v>300</v>
      </c>
      <c r="AH80" s="21">
        <f aca="true" t="shared" si="6" ref="AH80:AH85">AD75*$V$17</f>
        <v>-1.22514845490862E-14</v>
      </c>
      <c r="AI80" s="21">
        <f>Z75*($V$13-$V$15+$V$12-V72)</f>
        <v>700</v>
      </c>
      <c r="AJ80" s="21">
        <f aca="true" t="shared" si="7" ref="AJ80:AJ85">AD75*$V$18</f>
        <v>-3.06287113727155E-14</v>
      </c>
    </row>
    <row r="81" spans="9:36" s="16" customFormat="1" ht="12.75" customHeight="1">
      <c r="I81" s="16" t="s">
        <v>1</v>
      </c>
      <c r="Z81" s="25">
        <f>SUM(Z74:Z80)</f>
        <v>100</v>
      </c>
      <c r="AA81" s="21"/>
      <c r="AB81" s="21"/>
      <c r="AC81" s="21"/>
      <c r="AD81" s="25">
        <f>SUM(AD74:AD80)</f>
        <v>-6.1257422745431E-15</v>
      </c>
      <c r="AE81" s="21"/>
      <c r="AG81" s="21" t="e">
        <f>Z76*(#REF!-$V$12+$V$15)</f>
        <v>#REF!</v>
      </c>
      <c r="AH81" s="21">
        <f t="shared" si="6"/>
        <v>0</v>
      </c>
      <c r="AI81" s="21" t="e">
        <f>Z76*($V$13-$V$15+$V$12-#REF!)</f>
        <v>#REF!</v>
      </c>
      <c r="AJ81" s="21">
        <f t="shared" si="7"/>
        <v>0</v>
      </c>
    </row>
    <row r="82" spans="5:36" s="16" customFormat="1" ht="12.75" customHeight="1">
      <c r="E82" s="16" t="s">
        <v>53</v>
      </c>
      <c r="N82" s="16" t="s">
        <v>54</v>
      </c>
      <c r="Z82" s="23"/>
      <c r="AD82" s="23"/>
      <c r="AG82" s="21" t="e">
        <f>Z77*(#REF!-$V$12+$V$15)</f>
        <v>#REF!</v>
      </c>
      <c r="AH82" s="21">
        <f t="shared" si="6"/>
        <v>0</v>
      </c>
      <c r="AI82" s="21" t="e">
        <f>Z77*($V$13-$V$15+$V$12-#REF!)</f>
        <v>#REF!</v>
      </c>
      <c r="AJ82" s="21">
        <f t="shared" si="7"/>
        <v>0</v>
      </c>
    </row>
    <row r="83" spans="26:36" s="16" customFormat="1" ht="12.75" customHeight="1">
      <c r="Z83" s="23"/>
      <c r="AD83" s="23"/>
      <c r="AG83" s="21" t="e">
        <f>Z78*(#REF!-$V$12+$V$15)</f>
        <v>#REF!</v>
      </c>
      <c r="AH83" s="21">
        <f t="shared" si="6"/>
        <v>0</v>
      </c>
      <c r="AI83" s="21" t="e">
        <f>Z78*($V$13-$V$15+$V$12-#REF!)</f>
        <v>#REF!</v>
      </c>
      <c r="AJ83" s="21">
        <f t="shared" si="7"/>
        <v>0</v>
      </c>
    </row>
    <row r="84" spans="3:36" s="16" customFormat="1" ht="12.75" customHeight="1">
      <c r="C84" s="16" t="s">
        <v>13</v>
      </c>
      <c r="Z84" s="23"/>
      <c r="AD84" s="23"/>
      <c r="AG84" s="21" t="e">
        <f>Z79*(#REF!-$V$12+$V$15)</f>
        <v>#REF!</v>
      </c>
      <c r="AH84" s="21">
        <f t="shared" si="6"/>
        <v>0</v>
      </c>
      <c r="AI84" s="21" t="e">
        <f>Z79*($V$13-$V$15+$V$12-#REF!)</f>
        <v>#REF!</v>
      </c>
      <c r="AJ84" s="21">
        <f t="shared" si="7"/>
        <v>0</v>
      </c>
    </row>
    <row r="85" spans="11:36" s="16" customFormat="1" ht="12.75" customHeight="1">
      <c r="K85" s="18"/>
      <c r="Z85" s="23"/>
      <c r="AD85" s="23"/>
      <c r="AG85" s="21" t="e">
        <f>Z80*(#REF!-$V$12+$V$15)</f>
        <v>#REF!</v>
      </c>
      <c r="AH85" s="21">
        <f t="shared" si="6"/>
        <v>0</v>
      </c>
      <c r="AI85" s="21" t="e">
        <f>Z80*($V$13-$V$15+$V$12-#REF!)</f>
        <v>#REF!</v>
      </c>
      <c r="AJ85" s="21">
        <f t="shared" si="7"/>
        <v>0</v>
      </c>
    </row>
    <row r="86" spans="10:36" s="16" customFormat="1" ht="12.75" customHeight="1">
      <c r="J86" s="20"/>
      <c r="Z86" s="23"/>
      <c r="AD86" s="23"/>
      <c r="AF86" s="21"/>
      <c r="AG86" s="25" t="e">
        <f>SUM(AG79:AG85)</f>
        <v>#REF!</v>
      </c>
      <c r="AH86" s="25">
        <f>SUM(AH79:AH85)</f>
        <v>-1.22514845490862E-14</v>
      </c>
      <c r="AI86" s="25" t="e">
        <f>SUM(AI79:AI85)</f>
        <v>#REF!</v>
      </c>
      <c r="AJ86" s="25">
        <f>SUM(AJ79:AJ85)</f>
        <v>-3.06287113727155E-14</v>
      </c>
    </row>
    <row r="87" spans="26:30" s="16" customFormat="1" ht="12.75" customHeight="1">
      <c r="Z87" s="23"/>
      <c r="AD87" s="23"/>
    </row>
    <row r="88" spans="8:30" s="16" customFormat="1" ht="12.75" customHeight="1">
      <c r="H88" s="18" t="s">
        <v>117</v>
      </c>
      <c r="Z88" s="23"/>
      <c r="AD88" s="23"/>
    </row>
    <row r="89" spans="13:30" s="16" customFormat="1" ht="12.75" customHeight="1">
      <c r="M89" s="18" t="s">
        <v>118</v>
      </c>
      <c r="P89" s="34"/>
      <c r="Z89" s="23"/>
      <c r="AD89" s="23"/>
    </row>
    <row r="90" spans="26:30" s="16" customFormat="1" ht="12.75" customHeight="1">
      <c r="Z90" s="23"/>
      <c r="AD90" s="23"/>
    </row>
    <row r="91" spans="15:34" s="16" customFormat="1" ht="12.75" customHeight="1">
      <c r="O91" s="34" t="s">
        <v>92</v>
      </c>
      <c r="T91" s="26" t="s">
        <v>8</v>
      </c>
      <c r="U91" s="41">
        <f>IF(OR(Y76&lt;&gt;"",Y77&lt;&gt;""),"NEM LEHET!!!",-(Z74*(V75-V71)+AD74*(V79/V77*V71)+Z75*V72+AD75*(V79-V80+V80/V78*V72))/V75)</f>
        <v>-20</v>
      </c>
      <c r="V91" s="49"/>
      <c r="W91" s="49"/>
      <c r="X91" s="49"/>
      <c r="Y91" s="16" t="s">
        <v>6</v>
      </c>
      <c r="AC91" s="26" t="s">
        <v>9</v>
      </c>
      <c r="AD91" s="41">
        <f>IF(OR(Y76&lt;&gt;"",Y77&lt;&gt;""),"NEM LEHET!!!",-(Z74*V71-AD74*V79/V77*V71+Z75*(V75-V72)-AD75*(V79-V80+V80/V78*V72))/V75)</f>
        <v>-80</v>
      </c>
      <c r="AE91" s="42"/>
      <c r="AF91" s="42"/>
      <c r="AG91" s="42"/>
      <c r="AH91" s="16" t="s">
        <v>6</v>
      </c>
    </row>
    <row r="92" spans="20:34" s="16" customFormat="1" ht="12.75" customHeight="1">
      <c r="T92" s="26" t="s">
        <v>50</v>
      </c>
      <c r="U92" s="41">
        <f>-SUM(AD74:AD75)</f>
        <v>6.1257422745431E-15</v>
      </c>
      <c r="V92" s="42"/>
      <c r="W92" s="42"/>
      <c r="X92" s="42"/>
      <c r="Y92" s="16" t="s">
        <v>6</v>
      </c>
      <c r="AC92" s="29" t="s">
        <v>10</v>
      </c>
      <c r="AD92" s="41">
        <f>U91+AD91+Z74+Z75</f>
        <v>0</v>
      </c>
      <c r="AE92" s="42"/>
      <c r="AF92" s="42"/>
      <c r="AG92" s="42"/>
      <c r="AH92" s="16" t="s">
        <v>6</v>
      </c>
    </row>
    <row r="93" spans="6:30" s="16" customFormat="1" ht="12.75" customHeight="1">
      <c r="F93" s="34" t="s">
        <v>91</v>
      </c>
      <c r="Z93" s="23"/>
      <c r="AD93" s="23"/>
    </row>
    <row r="94" spans="26:30" s="16" customFormat="1" ht="12.75" customHeight="1">
      <c r="Z94" s="23"/>
      <c r="AD94" s="23"/>
    </row>
    <row r="95" spans="5:30" s="16" customFormat="1" ht="12.75" customHeight="1">
      <c r="E95" s="34" t="s">
        <v>93</v>
      </c>
      <c r="Z95" s="23"/>
      <c r="AD95" s="23"/>
    </row>
    <row r="96" spans="26:30" s="16" customFormat="1" ht="12.75" customHeight="1">
      <c r="Z96" s="23"/>
      <c r="AD96" s="23"/>
    </row>
    <row r="97" spans="4:17" s="16" customFormat="1" ht="12.75" customHeight="1">
      <c r="D97" s="26"/>
      <c r="E97" s="27"/>
      <c r="F97" s="28"/>
      <c r="G97" s="28"/>
      <c r="H97" s="28"/>
      <c r="M97" s="29"/>
      <c r="N97" s="27"/>
      <c r="O97" s="28"/>
      <c r="P97" s="28"/>
      <c r="Q97" s="28"/>
    </row>
    <row r="98" spans="4:17" s="16" customFormat="1" ht="12.75" customHeight="1">
      <c r="D98" s="26"/>
      <c r="E98" s="27"/>
      <c r="F98" s="28"/>
      <c r="G98" s="28"/>
      <c r="H98" s="28"/>
      <c r="M98" s="29"/>
      <c r="N98" s="27"/>
      <c r="O98" s="28"/>
      <c r="P98" s="28"/>
      <c r="Q98" s="28"/>
    </row>
    <row r="99" spans="4:17" s="16" customFormat="1" ht="12.75" customHeight="1">
      <c r="D99" s="26"/>
      <c r="E99" s="27"/>
      <c r="F99" s="28"/>
      <c r="G99" s="28"/>
      <c r="H99" s="28"/>
      <c r="M99" s="29"/>
      <c r="N99" s="27"/>
      <c r="O99" s="28"/>
      <c r="P99" s="28"/>
      <c r="Q99" s="28"/>
    </row>
    <row r="100" spans="4:17" s="16" customFormat="1" ht="12.75" customHeight="1">
      <c r="D100" s="26"/>
      <c r="E100" s="27"/>
      <c r="F100" s="28"/>
      <c r="G100" s="28"/>
      <c r="H100" s="28"/>
      <c r="M100" s="29"/>
      <c r="N100" s="27"/>
      <c r="O100" s="28"/>
      <c r="P100" s="28"/>
      <c r="Q100" s="28"/>
    </row>
    <row r="101" s="16" customFormat="1" ht="12.75" customHeight="1"/>
    <row r="102" ht="12.75">
      <c r="E102" s="33"/>
    </row>
    <row r="137" ht="12.75">
      <c r="K137" s="31"/>
    </row>
    <row r="138" ht="12.75">
      <c r="J138" s="32"/>
    </row>
    <row r="141" ht="12.75">
      <c r="O141" s="31"/>
    </row>
    <row r="145" ht="12.75">
      <c r="E145" s="33"/>
    </row>
    <row r="179" ht="15.75">
      <c r="F179" s="30" t="s">
        <v>19</v>
      </c>
    </row>
    <row r="180" ht="14.25">
      <c r="K180" s="31" t="s">
        <v>18</v>
      </c>
    </row>
    <row r="181" ht="12.75">
      <c r="J181" s="32" t="s">
        <v>32</v>
      </c>
    </row>
    <row r="182" ht="12.75"/>
    <row r="183" spans="2:19" ht="12.75">
      <c r="B183" s="30" t="s">
        <v>59</v>
      </c>
      <c r="S183" s="30" t="s">
        <v>58</v>
      </c>
    </row>
    <row r="184" ht="12.75">
      <c r="O184" s="31" t="s">
        <v>61</v>
      </c>
    </row>
    <row r="185" ht="12.75"/>
    <row r="186" ht="12.75"/>
    <row r="187" ht="12.75"/>
    <row r="188" ht="12.75">
      <c r="E188" s="33" t="s">
        <v>60</v>
      </c>
    </row>
    <row r="189" spans="6:13" ht="12.75">
      <c r="F189" s="30" t="s">
        <v>62</v>
      </c>
      <c r="M189" s="30" t="s">
        <v>63</v>
      </c>
    </row>
    <row r="190" ht="12.75">
      <c r="I190" s="30" t="s">
        <v>1</v>
      </c>
    </row>
    <row r="191" spans="5:14" ht="12.75">
      <c r="E191" s="30" t="s">
        <v>53</v>
      </c>
      <c r="N191" s="30" t="s">
        <v>54</v>
      </c>
    </row>
  </sheetData>
  <sheetProtection password="F24A" sheet="1" objects="1" scenarios="1"/>
  <mergeCells count="12">
    <mergeCell ref="E29:H29"/>
    <mergeCell ref="E30:H30"/>
    <mergeCell ref="N29:Q29"/>
    <mergeCell ref="N30:Q30"/>
    <mergeCell ref="E65:H65"/>
    <mergeCell ref="N65:Q65"/>
    <mergeCell ref="E66:H66"/>
    <mergeCell ref="N66:Q66"/>
    <mergeCell ref="U91:X91"/>
    <mergeCell ref="AD91:AG91"/>
    <mergeCell ref="U92:X92"/>
    <mergeCell ref="AD92:AG92"/>
  </mergeCells>
  <printOptions/>
  <pageMargins left="0.75" right="0.75" top="1" bottom="1" header="0.5" footer="0.5"/>
  <pageSetup blackAndWhite="1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T37"/>
  <sheetViews>
    <sheetView workbookViewId="0" topLeftCell="A1">
      <selection activeCell="N6" sqref="N6"/>
    </sheetView>
  </sheetViews>
  <sheetFormatPr defaultColWidth="9.00390625" defaultRowHeight="12.75"/>
  <cols>
    <col min="1" max="29" width="2.75390625" style="37" customWidth="1"/>
    <col min="30" max="30" width="6.875" style="37" bestFit="1" customWidth="1"/>
    <col min="31" max="31" width="3.00390625" style="37" bestFit="1" customWidth="1"/>
    <col min="32" max="32" width="2.625" style="37" bestFit="1" customWidth="1"/>
    <col min="33" max="33" width="2.75390625" style="37" customWidth="1"/>
    <col min="34" max="34" width="4.875" style="37" bestFit="1" customWidth="1"/>
    <col min="35" max="35" width="6.625" style="37" bestFit="1" customWidth="1"/>
    <col min="36" max="36" width="3.25390625" style="37" bestFit="1" customWidth="1"/>
    <col min="37" max="37" width="2.75390625" style="37" customWidth="1"/>
    <col min="38" max="38" width="5.00390625" style="37" bestFit="1" customWidth="1"/>
    <col min="39" max="39" width="7.125" style="37" bestFit="1" customWidth="1"/>
    <col min="40" max="40" width="3.375" style="37" bestFit="1" customWidth="1"/>
    <col min="41" max="41" width="2.75390625" style="37" customWidth="1"/>
    <col min="42" max="42" width="3.00390625" style="37" bestFit="1" customWidth="1"/>
    <col min="43" max="43" width="6.625" style="37" bestFit="1" customWidth="1"/>
    <col min="44" max="44" width="6.625" style="37" customWidth="1"/>
    <col min="45" max="45" width="7.625" style="37" bestFit="1" customWidth="1"/>
    <col min="46" max="46" width="6.625" style="37" bestFit="1" customWidth="1"/>
    <col min="47" max="16384" width="2.75390625" style="37" customWidth="1"/>
  </cols>
  <sheetData>
    <row r="1" s="16" customFormat="1" ht="15.75">
      <c r="C1" s="17" t="s">
        <v>106</v>
      </c>
    </row>
    <row r="2" s="16" customFormat="1" ht="12.75">
      <c r="C2" s="18" t="s">
        <v>107</v>
      </c>
    </row>
    <row r="3" spans="30:46" s="16" customFormat="1" ht="12.75" customHeight="1">
      <c r="AD3" s="16" t="s">
        <v>20</v>
      </c>
      <c r="AE3" s="12">
        <v>12</v>
      </c>
      <c r="AF3" s="16" t="s">
        <v>7</v>
      </c>
      <c r="AH3" s="16" t="s">
        <v>25</v>
      </c>
      <c r="AI3" s="12">
        <v>250</v>
      </c>
      <c r="AJ3" s="16" t="s">
        <v>6</v>
      </c>
      <c r="AL3" s="20" t="s">
        <v>38</v>
      </c>
      <c r="AM3" s="12">
        <v>55</v>
      </c>
      <c r="AN3" s="16" t="s">
        <v>33</v>
      </c>
      <c r="AP3" s="21">
        <f>IF(AE3&lt;($AE$11+$AE$12),AE3-$AE$11,0)</f>
        <v>0</v>
      </c>
      <c r="AQ3" s="24">
        <f>AI11*AP3</f>
        <v>0</v>
      </c>
      <c r="AR3" s="24">
        <f>IF(AE3&lt;($AE$11+$AE$12),$AE$11+$AE$12-AE3,0)</f>
        <v>0</v>
      </c>
      <c r="AS3" s="24">
        <f>AI11*(AR3)</f>
        <v>0</v>
      </c>
      <c r="AT3" s="24">
        <f>IF(AE3&lt;($AE$11+$AE$12),AI11,0)</f>
        <v>0</v>
      </c>
    </row>
    <row r="4" spans="5:46" s="16" customFormat="1" ht="12.75" customHeight="1">
      <c r="E4" s="16" t="s">
        <v>19</v>
      </c>
      <c r="AD4" s="16" t="s">
        <v>21</v>
      </c>
      <c r="AE4" s="12">
        <v>7</v>
      </c>
      <c r="AF4" s="16" t="s">
        <v>7</v>
      </c>
      <c r="AH4" s="16" t="s">
        <v>26</v>
      </c>
      <c r="AI4" s="12">
        <v>50</v>
      </c>
      <c r="AJ4" s="16" t="s">
        <v>6</v>
      </c>
      <c r="AL4" s="20" t="s">
        <v>37</v>
      </c>
      <c r="AM4" s="12">
        <v>90</v>
      </c>
      <c r="AN4" s="16" t="s">
        <v>33</v>
      </c>
      <c r="AP4" s="21">
        <f aca="true" t="shared" si="0" ref="AP4:AP9">IF(AE4&lt;($AE$11+$AE$12),AE4-$AE$11,0)</f>
        <v>5</v>
      </c>
      <c r="AQ4" s="24">
        <f aca="true" t="shared" si="1" ref="AQ4:AQ9">AI12*AP4</f>
        <v>250</v>
      </c>
      <c r="AR4" s="24">
        <f aca="true" t="shared" si="2" ref="AR4:AR9">IF(AE4&lt;($AE$11+$AE$12),$AE$11+$AE$12-AE4,0)</f>
        <v>5</v>
      </c>
      <c r="AS4" s="24">
        <f aca="true" t="shared" si="3" ref="AS4:AS9">AI12*(AR4)</f>
        <v>250</v>
      </c>
      <c r="AT4" s="24">
        <f aca="true" t="shared" si="4" ref="AT4:AT9">IF(AE4&lt;($AE$11+$AE$12),AI12,0)</f>
        <v>50</v>
      </c>
    </row>
    <row r="5" spans="10:46" s="16" customFormat="1" ht="12.75" customHeight="1">
      <c r="J5" s="18" t="s">
        <v>18</v>
      </c>
      <c r="AD5" s="16" t="s">
        <v>22</v>
      </c>
      <c r="AE5" s="12">
        <v>6</v>
      </c>
      <c r="AF5" s="16" t="s">
        <v>7</v>
      </c>
      <c r="AH5" s="16" t="s">
        <v>27</v>
      </c>
      <c r="AI5" s="12">
        <v>50</v>
      </c>
      <c r="AJ5" s="16" t="s">
        <v>6</v>
      </c>
      <c r="AL5" s="20" t="s">
        <v>36</v>
      </c>
      <c r="AM5" s="12">
        <v>22</v>
      </c>
      <c r="AN5" s="16" t="s">
        <v>33</v>
      </c>
      <c r="AP5" s="21">
        <f t="shared" si="0"/>
        <v>4</v>
      </c>
      <c r="AQ5" s="24">
        <f t="shared" si="1"/>
        <v>74.9213186831824</v>
      </c>
      <c r="AR5" s="24">
        <f t="shared" si="2"/>
        <v>6</v>
      </c>
      <c r="AS5" s="24">
        <f t="shared" si="3"/>
        <v>112.38197802477362</v>
      </c>
      <c r="AT5" s="24">
        <f t="shared" si="4"/>
        <v>18.7303296707956</v>
      </c>
    </row>
    <row r="6" spans="9:46" s="16" customFormat="1" ht="12.75" customHeight="1">
      <c r="I6" s="20" t="s">
        <v>32</v>
      </c>
      <c r="AD6" s="16" t="s">
        <v>23</v>
      </c>
      <c r="AE6" s="12">
        <v>19</v>
      </c>
      <c r="AF6" s="16" t="s">
        <v>7</v>
      </c>
      <c r="AH6" s="16" t="s">
        <v>28</v>
      </c>
      <c r="AI6" s="12">
        <v>0</v>
      </c>
      <c r="AJ6" s="16" t="s">
        <v>6</v>
      </c>
      <c r="AL6" s="20" t="s">
        <v>35</v>
      </c>
      <c r="AM6" s="12">
        <v>23</v>
      </c>
      <c r="AN6" s="16" t="s">
        <v>33</v>
      </c>
      <c r="AP6" s="21">
        <f t="shared" si="0"/>
        <v>0</v>
      </c>
      <c r="AQ6" s="24">
        <f t="shared" si="1"/>
        <v>0</v>
      </c>
      <c r="AR6" s="24">
        <f t="shared" si="2"/>
        <v>0</v>
      </c>
      <c r="AS6" s="24">
        <f t="shared" si="3"/>
        <v>0</v>
      </c>
      <c r="AT6" s="24">
        <f t="shared" si="4"/>
        <v>0</v>
      </c>
    </row>
    <row r="7" spans="4:46" s="16" customFormat="1" ht="12.75" customHeight="1">
      <c r="D7" s="18" t="s">
        <v>60</v>
      </c>
      <c r="E7" s="18"/>
      <c r="F7" s="18"/>
      <c r="G7" s="18"/>
      <c r="H7" s="18"/>
      <c r="I7" s="18"/>
      <c r="J7" s="18"/>
      <c r="K7" s="18" t="s">
        <v>61</v>
      </c>
      <c r="L7" s="18"/>
      <c r="M7" s="18"/>
      <c r="N7" s="18" t="s">
        <v>104</v>
      </c>
      <c r="O7" s="18"/>
      <c r="P7" s="18"/>
      <c r="Q7" s="18"/>
      <c r="R7" s="18"/>
      <c r="S7" s="18"/>
      <c r="T7" s="18"/>
      <c r="U7" s="18"/>
      <c r="V7" s="18"/>
      <c r="W7" s="18"/>
      <c r="X7" s="18" t="s">
        <v>105</v>
      </c>
      <c r="AD7" s="16" t="s">
        <v>24</v>
      </c>
      <c r="AE7" s="12">
        <v>24</v>
      </c>
      <c r="AF7" s="16" t="s">
        <v>7</v>
      </c>
      <c r="AH7" s="16" t="s">
        <v>29</v>
      </c>
      <c r="AI7" s="12">
        <v>0</v>
      </c>
      <c r="AJ7" s="16" t="s">
        <v>6</v>
      </c>
      <c r="AL7" s="20" t="s">
        <v>34</v>
      </c>
      <c r="AM7" s="12">
        <v>24</v>
      </c>
      <c r="AN7" s="16" t="s">
        <v>33</v>
      </c>
      <c r="AP7" s="21">
        <f t="shared" si="0"/>
        <v>0</v>
      </c>
      <c r="AQ7" s="24">
        <f t="shared" si="1"/>
        <v>0</v>
      </c>
      <c r="AR7" s="24">
        <f t="shared" si="2"/>
        <v>0</v>
      </c>
      <c r="AS7" s="24">
        <f t="shared" si="3"/>
        <v>0</v>
      </c>
      <c r="AT7" s="24">
        <f t="shared" si="4"/>
        <v>0</v>
      </c>
    </row>
    <row r="8" spans="30:46" s="16" customFormat="1" ht="12.75" customHeight="1">
      <c r="AD8" s="16" t="s">
        <v>75</v>
      </c>
      <c r="AE8" s="12">
        <v>2</v>
      </c>
      <c r="AF8" s="16" t="s">
        <v>7</v>
      </c>
      <c r="AH8" s="16" t="s">
        <v>71</v>
      </c>
      <c r="AI8" s="12">
        <v>0</v>
      </c>
      <c r="AJ8" s="16" t="s">
        <v>6</v>
      </c>
      <c r="AL8" s="20" t="s">
        <v>73</v>
      </c>
      <c r="AM8" s="12">
        <v>0</v>
      </c>
      <c r="AN8" s="16" t="s">
        <v>33</v>
      </c>
      <c r="AP8" s="21">
        <f t="shared" si="0"/>
        <v>0</v>
      </c>
      <c r="AQ8" s="24">
        <f>AI16*AP8</f>
        <v>0</v>
      </c>
      <c r="AR8" s="24">
        <f t="shared" si="2"/>
        <v>10</v>
      </c>
      <c r="AS8" s="24">
        <f>AI16*(AR8)</f>
        <v>0</v>
      </c>
      <c r="AT8" s="24">
        <f>IF(AE8&lt;($AE$11+$AE$12),AI16,0)</f>
        <v>0</v>
      </c>
    </row>
    <row r="9" spans="3:46" s="16" customFormat="1" ht="12.75" customHeight="1">
      <c r="C9" s="16" t="s">
        <v>53</v>
      </c>
      <c r="H9" s="16" t="s">
        <v>101</v>
      </c>
      <c r="M9" s="16" t="s">
        <v>54</v>
      </c>
      <c r="S9" s="16" t="s">
        <v>102</v>
      </c>
      <c r="Z9" s="16" t="s">
        <v>103</v>
      </c>
      <c r="AD9" s="16" t="s">
        <v>76</v>
      </c>
      <c r="AE9" s="12">
        <v>0</v>
      </c>
      <c r="AF9" s="16" t="s">
        <v>7</v>
      </c>
      <c r="AH9" s="16" t="s">
        <v>72</v>
      </c>
      <c r="AI9" s="12">
        <v>0</v>
      </c>
      <c r="AJ9" s="16" t="s">
        <v>6</v>
      </c>
      <c r="AL9" s="20" t="s">
        <v>74</v>
      </c>
      <c r="AM9" s="12">
        <v>20</v>
      </c>
      <c r="AN9" s="16" t="s">
        <v>33</v>
      </c>
      <c r="AP9" s="21">
        <f t="shared" si="0"/>
        <v>-2</v>
      </c>
      <c r="AQ9" s="24">
        <f t="shared" si="1"/>
        <v>0</v>
      </c>
      <c r="AR9" s="24">
        <f t="shared" si="2"/>
        <v>12</v>
      </c>
      <c r="AS9" s="24">
        <f t="shared" si="3"/>
        <v>0</v>
      </c>
      <c r="AT9" s="24">
        <f t="shared" si="4"/>
        <v>0</v>
      </c>
    </row>
    <row r="10" spans="42:46" s="16" customFormat="1" ht="12.75" customHeight="1">
      <c r="AP10" s="21"/>
      <c r="AQ10" s="24">
        <f>SUM(AQ3:AQ9)</f>
        <v>324.9213186831824</v>
      </c>
      <c r="AR10" s="24"/>
      <c r="AS10" s="24">
        <f>SUM(AS3:AS9)</f>
        <v>362.3819780247736</v>
      </c>
      <c r="AT10" s="24">
        <f>SUM(AT3:AT9)</f>
        <v>68.7303296707956</v>
      </c>
    </row>
    <row r="11" spans="3:46" s="16" customFormat="1" ht="12.75" customHeight="1">
      <c r="C11" s="16" t="s">
        <v>13</v>
      </c>
      <c r="AD11" s="16" t="s">
        <v>14</v>
      </c>
      <c r="AE11" s="12">
        <v>2</v>
      </c>
      <c r="AF11" s="16" t="s">
        <v>7</v>
      </c>
      <c r="AH11" s="16" t="s">
        <v>39</v>
      </c>
      <c r="AI11" s="23">
        <f aca="true" t="shared" si="5" ref="AI11:AI17">AI3*SIN(AM3*PI()/180)</f>
        <v>204.78801107224794</v>
      </c>
      <c r="AJ11" s="16" t="s">
        <v>6</v>
      </c>
      <c r="AL11" s="16" t="s">
        <v>44</v>
      </c>
      <c r="AM11" s="23">
        <f aca="true" t="shared" si="6" ref="AM11:AM17">AI3*(-COS(AM3*PI()/180))</f>
        <v>-143.39410908776154</v>
      </c>
      <c r="AN11" s="16" t="s">
        <v>6</v>
      </c>
      <c r="AP11" s="21">
        <f>IF((AE3&gt;=$AE$11+$AE$12),AE3-AE11-AE12-AE13,0)</f>
        <v>-2</v>
      </c>
      <c r="AQ11" s="21">
        <f>AI11*AP11</f>
        <v>-409.5760221444959</v>
      </c>
      <c r="AR11" s="21">
        <f>IF(AE3&gt;=($AE$11+$AE$12),($AE$11+$AE$12+$AE$13+$AE$14-AE3),0)</f>
        <v>14</v>
      </c>
      <c r="AS11" s="21">
        <f>-AI11*AR11</f>
        <v>-2867.0321550114713</v>
      </c>
      <c r="AT11" s="21">
        <f>IF(AE3&gt;=($AE$11+$AE$12),AI11,0)</f>
        <v>204.78801107224794</v>
      </c>
    </row>
    <row r="12" spans="30:46" s="16" customFormat="1" ht="12.75" customHeight="1">
      <c r="AD12" s="16" t="s">
        <v>95</v>
      </c>
      <c r="AE12" s="12">
        <v>10</v>
      </c>
      <c r="AF12" s="16" t="s">
        <v>7</v>
      </c>
      <c r="AH12" s="16" t="s">
        <v>40</v>
      </c>
      <c r="AI12" s="23">
        <f t="shared" si="5"/>
        <v>50</v>
      </c>
      <c r="AJ12" s="16" t="s">
        <v>6</v>
      </c>
      <c r="AL12" s="16" t="s">
        <v>45</v>
      </c>
      <c r="AM12" s="23">
        <f t="shared" si="6"/>
        <v>-3.06287113727155E-15</v>
      </c>
      <c r="AN12" s="16" t="s">
        <v>6</v>
      </c>
      <c r="AP12" s="21">
        <f aca="true" t="shared" si="7" ref="AP12:AP17">IF((AE4&gt;=$AE$11+$AE$12),AE4-AE12-AE13-AE14,0)</f>
        <v>0</v>
      </c>
      <c r="AQ12" s="21">
        <f aca="true" t="shared" si="8" ref="AQ12:AQ17">AI12*AP12</f>
        <v>0</v>
      </c>
      <c r="AR12" s="21">
        <f aca="true" t="shared" si="9" ref="AR12:AR17">IF(AE4&gt;($AE$11+$AE$12),($AE$11+$AE$12+$AE$13+$AE$14-AE4),0)</f>
        <v>0</v>
      </c>
      <c r="AS12" s="21">
        <f aca="true" t="shared" si="10" ref="AS12:AS17">-AI12*AR12</f>
        <v>0</v>
      </c>
      <c r="AT12" s="21">
        <f aca="true" t="shared" si="11" ref="AT12:AT17">IF(AE4&gt;=($AE$11+$AE$12),AI12,0)</f>
        <v>0</v>
      </c>
    </row>
    <row r="13" spans="5:46" s="16" customFormat="1" ht="12.75" customHeight="1">
      <c r="E13" s="34"/>
      <c r="O13" s="34" t="s">
        <v>110</v>
      </c>
      <c r="AD13" s="16" t="s">
        <v>15</v>
      </c>
      <c r="AE13" s="12">
        <v>2</v>
      </c>
      <c r="AF13" s="16" t="s">
        <v>7</v>
      </c>
      <c r="AH13" s="16" t="s">
        <v>41</v>
      </c>
      <c r="AI13" s="23">
        <f t="shared" si="5"/>
        <v>18.7303296707956</v>
      </c>
      <c r="AJ13" s="16" t="s">
        <v>6</v>
      </c>
      <c r="AL13" s="16" t="s">
        <v>46</v>
      </c>
      <c r="AM13" s="23">
        <f t="shared" si="6"/>
        <v>-46.35919272833937</v>
      </c>
      <c r="AN13" s="16" t="s">
        <v>6</v>
      </c>
      <c r="AP13" s="21">
        <f t="shared" si="7"/>
        <v>0</v>
      </c>
      <c r="AQ13" s="21">
        <f t="shared" si="8"/>
        <v>0</v>
      </c>
      <c r="AR13" s="21">
        <f t="shared" si="9"/>
        <v>0</v>
      </c>
      <c r="AS13" s="21">
        <f t="shared" si="10"/>
        <v>0</v>
      </c>
      <c r="AT13" s="21">
        <f t="shared" si="11"/>
        <v>0</v>
      </c>
    </row>
    <row r="14" spans="30:46" s="16" customFormat="1" ht="12.75" customHeight="1">
      <c r="AD14" s="16" t="s">
        <v>96</v>
      </c>
      <c r="AE14" s="12">
        <v>12</v>
      </c>
      <c r="AF14" s="16" t="s">
        <v>7</v>
      </c>
      <c r="AH14" s="16" t="s">
        <v>42</v>
      </c>
      <c r="AI14" s="23">
        <f t="shared" si="5"/>
        <v>0</v>
      </c>
      <c r="AJ14" s="16" t="s">
        <v>6</v>
      </c>
      <c r="AL14" s="16" t="s">
        <v>47</v>
      </c>
      <c r="AM14" s="23">
        <f t="shared" si="6"/>
        <v>0</v>
      </c>
      <c r="AN14" s="16" t="s">
        <v>6</v>
      </c>
      <c r="AP14" s="21">
        <f t="shared" si="7"/>
        <v>2</v>
      </c>
      <c r="AQ14" s="21">
        <f t="shared" si="8"/>
        <v>0</v>
      </c>
      <c r="AR14" s="21">
        <f t="shared" si="9"/>
        <v>7</v>
      </c>
      <c r="AS14" s="21">
        <f t="shared" si="10"/>
        <v>0</v>
      </c>
      <c r="AT14" s="21">
        <f t="shared" si="11"/>
        <v>0</v>
      </c>
    </row>
    <row r="15" spans="5:46" s="16" customFormat="1" ht="12.75" customHeight="1">
      <c r="E15" s="34" t="s">
        <v>93</v>
      </c>
      <c r="O15" s="34" t="s">
        <v>109</v>
      </c>
      <c r="Y15" s="34" t="s">
        <v>108</v>
      </c>
      <c r="AD15" s="16" t="s">
        <v>97</v>
      </c>
      <c r="AE15" s="12">
        <v>5</v>
      </c>
      <c r="AF15" s="16" t="s">
        <v>7</v>
      </c>
      <c r="AH15" s="16" t="s">
        <v>43</v>
      </c>
      <c r="AI15" s="23">
        <f t="shared" si="5"/>
        <v>0</v>
      </c>
      <c r="AJ15" s="16" t="s">
        <v>6</v>
      </c>
      <c r="AL15" s="16" t="s">
        <v>48</v>
      </c>
      <c r="AM15" s="23">
        <f t="shared" si="6"/>
        <v>0</v>
      </c>
      <c r="AN15" s="16" t="s">
        <v>6</v>
      </c>
      <c r="AP15" s="21">
        <f t="shared" si="7"/>
        <v>19</v>
      </c>
      <c r="AQ15" s="21">
        <f t="shared" si="8"/>
        <v>0</v>
      </c>
      <c r="AR15" s="21">
        <f t="shared" si="9"/>
        <v>2</v>
      </c>
      <c r="AS15" s="21">
        <f t="shared" si="10"/>
        <v>0</v>
      </c>
      <c r="AT15" s="21">
        <f t="shared" si="11"/>
        <v>0</v>
      </c>
    </row>
    <row r="16" spans="2:46" s="16" customFormat="1" ht="12.75" customHeight="1">
      <c r="B16" s="35" t="s">
        <v>94</v>
      </c>
      <c r="C16" s="43">
        <f>-AS10/AE12</f>
        <v>-36.23819780247736</v>
      </c>
      <c r="D16" s="43"/>
      <c r="E16" s="43"/>
      <c r="F16" s="35" t="s">
        <v>6</v>
      </c>
      <c r="G16" s="35" t="s">
        <v>98</v>
      </c>
      <c r="H16" s="35"/>
      <c r="I16" s="43">
        <f>-AQ10/AE12</f>
        <v>-32.49213186831824</v>
      </c>
      <c r="J16" s="43"/>
      <c r="K16" s="43"/>
      <c r="L16" s="35" t="s">
        <v>6</v>
      </c>
      <c r="M16" s="35"/>
      <c r="N16" s="35" t="s">
        <v>111</v>
      </c>
      <c r="O16" s="35"/>
      <c r="P16" s="44">
        <f>(AS18+(AE13+AE14)*I16)/AE14</f>
        <v>-276.82683343066054</v>
      </c>
      <c r="Q16" s="44"/>
      <c r="R16" s="44"/>
      <c r="S16" s="35" t="s">
        <v>6</v>
      </c>
      <c r="T16" s="35"/>
      <c r="U16" s="35"/>
      <c r="V16" s="35"/>
      <c r="W16" s="35" t="s">
        <v>100</v>
      </c>
      <c r="X16" s="43">
        <f>-(AQ18+AE13*I16)/AE14</f>
        <v>39.54669049009436</v>
      </c>
      <c r="Y16" s="43"/>
      <c r="Z16" s="43"/>
      <c r="AA16" s="35" t="s">
        <v>6</v>
      </c>
      <c r="AE16" s="19"/>
      <c r="AH16" s="16" t="s">
        <v>67</v>
      </c>
      <c r="AI16" s="23">
        <f t="shared" si="5"/>
        <v>0</v>
      </c>
      <c r="AJ16" s="16" t="s">
        <v>6</v>
      </c>
      <c r="AL16" s="16" t="s">
        <v>69</v>
      </c>
      <c r="AM16" s="23">
        <f t="shared" si="6"/>
        <v>0</v>
      </c>
      <c r="AN16" s="16" t="s">
        <v>6</v>
      </c>
      <c r="AP16" s="21">
        <f t="shared" si="7"/>
        <v>0</v>
      </c>
      <c r="AQ16" s="21">
        <f t="shared" si="8"/>
        <v>0</v>
      </c>
      <c r="AR16" s="21">
        <f t="shared" si="9"/>
        <v>0</v>
      </c>
      <c r="AS16" s="21">
        <f t="shared" si="10"/>
        <v>0</v>
      </c>
      <c r="AT16" s="21">
        <f t="shared" si="11"/>
        <v>0</v>
      </c>
    </row>
    <row r="17" spans="2:46" s="16" customFormat="1" ht="12.75" customHeight="1">
      <c r="B17" s="35"/>
      <c r="C17" s="35"/>
      <c r="D17" s="35"/>
      <c r="E17" s="35"/>
      <c r="F17" s="36" t="s">
        <v>99</v>
      </c>
      <c r="G17" s="41">
        <f>AT10+I16+C16</f>
        <v>0</v>
      </c>
      <c r="H17" s="44"/>
      <c r="I17" s="44"/>
      <c r="J17" s="44"/>
      <c r="K17" s="35" t="s">
        <v>6</v>
      </c>
      <c r="L17" s="35"/>
      <c r="M17" s="35"/>
      <c r="N17" s="35"/>
      <c r="O17" s="35"/>
      <c r="P17" s="35"/>
      <c r="Q17" s="35"/>
      <c r="R17" s="35"/>
      <c r="S17" s="36" t="s">
        <v>99</v>
      </c>
      <c r="T17" s="41">
        <f>AT18-I16+P16+X16</f>
        <v>0</v>
      </c>
      <c r="U17" s="44"/>
      <c r="V17" s="44"/>
      <c r="W17" s="44"/>
      <c r="X17" s="35" t="s">
        <v>6</v>
      </c>
      <c r="Y17" s="35"/>
      <c r="Z17" s="35"/>
      <c r="AA17" s="35"/>
      <c r="AE17" s="19"/>
      <c r="AH17" s="16" t="s">
        <v>68</v>
      </c>
      <c r="AI17" s="23">
        <f t="shared" si="5"/>
        <v>0</v>
      </c>
      <c r="AJ17" s="16" t="s">
        <v>6</v>
      </c>
      <c r="AL17" s="16" t="s">
        <v>70</v>
      </c>
      <c r="AM17" s="23">
        <f t="shared" si="6"/>
        <v>0</v>
      </c>
      <c r="AN17" s="16" t="s">
        <v>6</v>
      </c>
      <c r="AP17" s="21">
        <f t="shared" si="7"/>
        <v>0</v>
      </c>
      <c r="AQ17" s="21">
        <f t="shared" si="8"/>
        <v>0</v>
      </c>
      <c r="AR17" s="21">
        <f t="shared" si="9"/>
        <v>0</v>
      </c>
      <c r="AS17" s="21">
        <f t="shared" si="10"/>
        <v>0</v>
      </c>
      <c r="AT17" s="21">
        <f t="shared" si="11"/>
        <v>0</v>
      </c>
    </row>
    <row r="18" spans="14:46" s="16" customFormat="1" ht="12.75" customHeight="1">
      <c r="N18" s="18" t="s">
        <v>112</v>
      </c>
      <c r="O18" s="18"/>
      <c r="P18" s="41">
        <f>-AM18</f>
        <v>189.7533018161009</v>
      </c>
      <c r="Q18" s="45"/>
      <c r="R18" s="45"/>
      <c r="S18" s="18" t="s">
        <v>6</v>
      </c>
      <c r="T18" s="18"/>
      <c r="AI18" s="38"/>
      <c r="AM18" s="38">
        <f>SUM(AM11:AM17)</f>
        <v>-189.7533018161009</v>
      </c>
      <c r="AP18" s="21"/>
      <c r="AQ18" s="21">
        <f>SUM(AQ11:AQ17)</f>
        <v>-409.5760221444959</v>
      </c>
      <c r="AR18" s="21"/>
      <c r="AS18" s="21">
        <f>SUM(AS11:AS17)</f>
        <v>-2867.0321550114713</v>
      </c>
      <c r="AT18" s="21">
        <f>SUM(AT11:AT17)</f>
        <v>204.78801107224794</v>
      </c>
    </row>
    <row r="19" s="16" customFormat="1" ht="12.75" customHeight="1"/>
    <row r="20" s="16" customFormat="1" ht="15.75">
      <c r="C20" s="17" t="s">
        <v>106</v>
      </c>
    </row>
    <row r="21" s="16" customFormat="1" ht="12.75">
      <c r="C21" s="18" t="s">
        <v>113</v>
      </c>
    </row>
    <row r="22" spans="30:46" s="16" customFormat="1" ht="13.5" customHeight="1">
      <c r="AD22" s="16" t="s">
        <v>14</v>
      </c>
      <c r="AE22" s="12">
        <v>2</v>
      </c>
      <c r="AF22" s="16" t="s">
        <v>7</v>
      </c>
      <c r="AH22" s="16" t="s">
        <v>88</v>
      </c>
      <c r="AI22" s="12">
        <v>2</v>
      </c>
      <c r="AJ22" s="16" t="s">
        <v>56</v>
      </c>
      <c r="AL22" s="20"/>
      <c r="AM22" s="19"/>
      <c r="AP22" s="21">
        <f>IF(AI23&lt;($AE$11+$AE$12),AI23-$AE$11,0)</f>
        <v>0</v>
      </c>
      <c r="AQ22" s="24">
        <f aca="true" t="shared" si="12" ref="AQ22:AQ28">AI30*AP22</f>
        <v>0</v>
      </c>
      <c r="AR22" s="24">
        <f>IF(AI23&lt;($AE$11+$AE$12),$AE$11+$AE$12-AI23,0)</f>
        <v>0</v>
      </c>
      <c r="AS22" s="24">
        <f aca="true" t="shared" si="13" ref="AS22:AS28">AI30*(AR22)</f>
        <v>0</v>
      </c>
      <c r="AT22" s="24">
        <f>IF(AI23&lt;($AE$11+$AE$12),AI30,0)</f>
        <v>0</v>
      </c>
    </row>
    <row r="23" spans="5:46" s="16" customFormat="1" ht="12.75" customHeight="1">
      <c r="E23" s="16" t="s">
        <v>2</v>
      </c>
      <c r="L23" s="16" t="s">
        <v>52</v>
      </c>
      <c r="AD23" s="16" t="s">
        <v>95</v>
      </c>
      <c r="AE23" s="12">
        <v>5</v>
      </c>
      <c r="AF23" s="16" t="s">
        <v>7</v>
      </c>
      <c r="AH23" s="16" t="s">
        <v>114</v>
      </c>
      <c r="AI23" s="12">
        <v>12</v>
      </c>
      <c r="AJ23" s="16" t="s">
        <v>7</v>
      </c>
      <c r="AL23" s="20"/>
      <c r="AM23" s="19"/>
      <c r="AP23" s="21">
        <f>IF(AI24&lt;($AE$11+$AE$12),AI24-$AE$11,0)</f>
        <v>5</v>
      </c>
      <c r="AQ23" s="24">
        <f t="shared" si="12"/>
        <v>0</v>
      </c>
      <c r="AR23" s="24">
        <f>IF(AI24&lt;($AE$11+$AE$12),$AE$11+$AE$12-AI24,0)</f>
        <v>5</v>
      </c>
      <c r="AS23" s="24">
        <f t="shared" si="13"/>
        <v>0</v>
      </c>
      <c r="AT23" s="24">
        <f>IF(AI24&lt;($AE$11+$AE$12),AI31,0)</f>
        <v>0</v>
      </c>
    </row>
    <row r="24" spans="10:46" s="16" customFormat="1" ht="12.75" customHeight="1">
      <c r="J24" s="18"/>
      <c r="AD24" s="16" t="s">
        <v>15</v>
      </c>
      <c r="AE24" s="12">
        <v>5</v>
      </c>
      <c r="AF24" s="16" t="s">
        <v>7</v>
      </c>
      <c r="AH24" s="16" t="s">
        <v>55</v>
      </c>
      <c r="AI24" s="12">
        <v>7</v>
      </c>
      <c r="AJ24" s="16" t="s">
        <v>7</v>
      </c>
      <c r="AL24" s="20"/>
      <c r="AM24" s="19"/>
      <c r="AP24" s="21" t="e">
        <f>IF(#REF!&lt;($AE$11+$AE$12),#REF!-$AE$11,0)</f>
        <v>#REF!</v>
      </c>
      <c r="AQ24" s="24" t="e">
        <f t="shared" si="12"/>
        <v>#REF!</v>
      </c>
      <c r="AR24" s="24" t="e">
        <f>IF(#REF!&lt;($AE$11+$AE$12),$AE$11+$AE$12-#REF!,0)</f>
        <v>#REF!</v>
      </c>
      <c r="AS24" s="24" t="e">
        <f t="shared" si="13"/>
        <v>#REF!</v>
      </c>
      <c r="AT24" s="24" t="e">
        <f>IF(#REF!&lt;($AE$11+$AE$12),AI32,0)</f>
        <v>#REF!</v>
      </c>
    </row>
    <row r="25" spans="9:46" s="16" customFormat="1" ht="12.75" customHeight="1">
      <c r="I25" s="20"/>
      <c r="P25" s="22" t="s">
        <v>51</v>
      </c>
      <c r="AD25" s="16" t="s">
        <v>96</v>
      </c>
      <c r="AE25" s="12">
        <v>5</v>
      </c>
      <c r="AF25" s="16" t="s">
        <v>7</v>
      </c>
      <c r="AI25" s="19"/>
      <c r="AL25" s="20"/>
      <c r="AM25" s="19"/>
      <c r="AP25" s="21" t="e">
        <f>IF(#REF!&lt;($AE$11+$AE$12),#REF!-$AE$11,0)</f>
        <v>#REF!</v>
      </c>
      <c r="AQ25" s="24" t="e">
        <f t="shared" si="12"/>
        <v>#REF!</v>
      </c>
      <c r="AR25" s="24" t="e">
        <f>IF(#REF!&lt;($AE$11+$AE$12),$AE$11+$AE$12-#REF!,0)</f>
        <v>#REF!</v>
      </c>
      <c r="AS25" s="24" t="e">
        <f t="shared" si="13"/>
        <v>#REF!</v>
      </c>
      <c r="AT25" s="24" t="e">
        <f>IF(#REF!&lt;($AE$11+$AE$12),AI33,0)</f>
        <v>#REF!</v>
      </c>
    </row>
    <row r="26" spans="4:46" s="16" customFormat="1" ht="12.75" customHeight="1">
      <c r="D26" s="18" t="s">
        <v>60</v>
      </c>
      <c r="E26" s="18"/>
      <c r="F26" s="18"/>
      <c r="G26" s="18"/>
      <c r="H26" s="18"/>
      <c r="I26" s="18"/>
      <c r="J26" s="18"/>
      <c r="K26" s="18" t="s">
        <v>61</v>
      </c>
      <c r="L26" s="18"/>
      <c r="M26" s="18"/>
      <c r="N26" s="18" t="s">
        <v>104</v>
      </c>
      <c r="O26" s="18"/>
      <c r="P26" s="18"/>
      <c r="Q26" s="18"/>
      <c r="R26" s="18"/>
      <c r="S26" s="18"/>
      <c r="T26" s="18"/>
      <c r="U26" s="18"/>
      <c r="V26" s="18"/>
      <c r="W26" s="18"/>
      <c r="X26" s="18" t="s">
        <v>105</v>
      </c>
      <c r="AD26" s="16" t="s">
        <v>97</v>
      </c>
      <c r="AE26" s="12">
        <v>5</v>
      </c>
      <c r="AF26" s="16" t="s">
        <v>7</v>
      </c>
      <c r="AI26" s="19"/>
      <c r="AL26" s="20"/>
      <c r="AM26" s="19"/>
      <c r="AP26" s="21" t="e">
        <f>IF(#REF!&lt;($AE$11+$AE$12),#REF!-$AE$11,0)</f>
        <v>#REF!</v>
      </c>
      <c r="AQ26" s="24" t="e">
        <f t="shared" si="12"/>
        <v>#REF!</v>
      </c>
      <c r="AR26" s="24" t="e">
        <f>IF(#REF!&lt;($AE$11+$AE$12),$AE$11+$AE$12-#REF!,0)</f>
        <v>#REF!</v>
      </c>
      <c r="AS26" s="24" t="e">
        <f t="shared" si="13"/>
        <v>#REF!</v>
      </c>
      <c r="AT26" s="24" t="e">
        <f>IF(#REF!&lt;($AE$11+$AE$12),AI34,0)</f>
        <v>#REF!</v>
      </c>
    </row>
    <row r="27" spans="31:46" s="16" customFormat="1" ht="12.75" customHeight="1">
      <c r="AE27" s="19"/>
      <c r="AI27" s="19"/>
      <c r="AL27" s="20"/>
      <c r="AM27" s="19"/>
      <c r="AP27" s="21">
        <f>IF(AE27&lt;($AE$11+$AE$12),AE27-$AE$11,0)</f>
        <v>-2</v>
      </c>
      <c r="AQ27" s="24">
        <f t="shared" si="12"/>
        <v>0</v>
      </c>
      <c r="AR27" s="24">
        <f>IF(AE27&lt;($AE$11+$AE$12),$AE$11+$AE$12-AE27,0)</f>
        <v>12</v>
      </c>
      <c r="AS27" s="24">
        <f t="shared" si="13"/>
        <v>0</v>
      </c>
      <c r="AT27" s="24">
        <f>IF(AE27&lt;($AE$11+$AE$12),AI35,0)</f>
        <v>0</v>
      </c>
    </row>
    <row r="28" spans="3:46" s="16" customFormat="1" ht="12.75" customHeight="1">
      <c r="C28" s="16" t="s">
        <v>53</v>
      </c>
      <c r="H28" s="16" t="s">
        <v>101</v>
      </c>
      <c r="M28" s="16" t="s">
        <v>54</v>
      </c>
      <c r="S28" s="16" t="s">
        <v>102</v>
      </c>
      <c r="Z28" s="16" t="s">
        <v>103</v>
      </c>
      <c r="AD28" s="21" t="s">
        <v>115</v>
      </c>
      <c r="AE28" s="39">
        <f>IF((AI23+AI24)&lt;(AE22+AE23),AI24,IF(AI23&gt;(AE22+AE23),0,(AE22+AE23-AI23)))</f>
        <v>0</v>
      </c>
      <c r="AI28" s="19"/>
      <c r="AL28" s="20"/>
      <c r="AM28" s="19"/>
      <c r="AP28" s="21">
        <f>IF(AE28&lt;($AE$11+$AE$12),AE28-$AE$11,0)</f>
        <v>-2</v>
      </c>
      <c r="AQ28" s="24">
        <f t="shared" si="12"/>
        <v>0</v>
      </c>
      <c r="AR28" s="24">
        <f>IF(AE28&lt;($AE$11+$AE$12),$AE$11+$AE$12-AE28,0)</f>
        <v>12</v>
      </c>
      <c r="AS28" s="24">
        <f t="shared" si="13"/>
        <v>0</v>
      </c>
      <c r="AT28" s="24">
        <f>IF(AE28&lt;($AE$11+$AE$12),AI36,0)</f>
        <v>0</v>
      </c>
    </row>
    <row r="29" spans="30:46" s="16" customFormat="1" ht="12.75" customHeight="1">
      <c r="AD29" s="21" t="s">
        <v>116</v>
      </c>
      <c r="AE29" s="21">
        <f>IF((AI23&gt;(AE22+AE23)),AI24,IF(((AI23+AI24)&lt;(AE22+AE23)),0,(AI23+AI24-AE22-AE23)))</f>
        <v>7</v>
      </c>
      <c r="AP29" s="21"/>
      <c r="AQ29" s="24" t="e">
        <f>SUM(AQ22:AQ28)</f>
        <v>#REF!</v>
      </c>
      <c r="AR29" s="24"/>
      <c r="AS29" s="24" t="e">
        <f>SUM(AS22:AS28)</f>
        <v>#REF!</v>
      </c>
      <c r="AT29" s="24" t="e">
        <f>SUM(AT22:AT28)</f>
        <v>#REF!</v>
      </c>
    </row>
    <row r="30" spans="3:46" s="16" customFormat="1" ht="12.75" customHeight="1">
      <c r="C30" s="16" t="s">
        <v>13</v>
      </c>
      <c r="Z30" s="40">
        <f>IF(AND(AE23=0,AE25&lt;&gt;0),"MIT AKARSZ, EZ KÉTTÁMASZÚ TARTÓ!","")</f>
      </c>
      <c r="AI30" s="23"/>
      <c r="AM30" s="23"/>
      <c r="AP30" s="21">
        <f>IF((AI23&gt;=$AE$11+$AE$12),AI23-AE22-AE23-AE24,0)</f>
        <v>0</v>
      </c>
      <c r="AQ30" s="21">
        <f>AI30*AP30</f>
        <v>0</v>
      </c>
      <c r="AR30" s="21">
        <f>IF(AI23&gt;=($AE$11+$AE$12),($AE$11+$AE$12+$AE$13+$AE$14-AI23),0)</f>
        <v>14</v>
      </c>
      <c r="AS30" s="21">
        <f>-AI30*AR30</f>
        <v>0</v>
      </c>
      <c r="AT30" s="21">
        <f>IF(AI23&gt;=($AE$11+$AE$12),AI30,0)</f>
        <v>0</v>
      </c>
    </row>
    <row r="31" spans="26:46" s="16" customFormat="1" ht="12.75" customHeight="1">
      <c r="Z31" s="40">
        <f>IF(AE25=0,"HA NINCS TÁMASZKÖZ, NINCS TARTÓ!","")</f>
      </c>
      <c r="AI31" s="23"/>
      <c r="AM31" s="23"/>
      <c r="AP31" s="21">
        <f>IF((AI24&gt;=$AE$11+$AE$12),AI24-AE23-AE24-AE25,0)</f>
        <v>0</v>
      </c>
      <c r="AQ31" s="21">
        <f aca="true" t="shared" si="14" ref="AQ31:AQ36">AI31*AP31</f>
        <v>0</v>
      </c>
      <c r="AR31" s="21">
        <f>IF(AI24&gt;($AE$11+$AE$12),($AE$11+$AE$12+$AE$13+$AE$14-AI24),0)</f>
        <v>0</v>
      </c>
      <c r="AS31" s="21">
        <f aca="true" t="shared" si="15" ref="AS31:AS36">-AI31*AR31</f>
        <v>0</v>
      </c>
      <c r="AT31" s="21">
        <f>IF(AI24&gt;=($AE$11+$AE$12),AI31,0)</f>
        <v>0</v>
      </c>
    </row>
    <row r="32" spans="5:46" s="16" customFormat="1" ht="12.75" customHeight="1">
      <c r="E32" s="34"/>
      <c r="O32" s="34" t="s">
        <v>110</v>
      </c>
      <c r="AI32" s="23"/>
      <c r="AM32" s="23"/>
      <c r="AP32" s="21" t="e">
        <f>IF((#REF!&gt;=$AE$11+$AE$12),#REF!-AE24-AE25-AE26,0)</f>
        <v>#REF!</v>
      </c>
      <c r="AQ32" s="21" t="e">
        <f t="shared" si="14"/>
        <v>#REF!</v>
      </c>
      <c r="AR32" s="21" t="e">
        <f>IF(#REF!&gt;($AE$11+$AE$12),($AE$11+$AE$12+$AE$13+$AE$14-#REF!),0)</f>
        <v>#REF!</v>
      </c>
      <c r="AS32" s="21" t="e">
        <f t="shared" si="15"/>
        <v>#REF!</v>
      </c>
      <c r="AT32" s="21" t="e">
        <f>IF(#REF!&gt;=($AE$11+$AE$12),AI32,0)</f>
        <v>#REF!</v>
      </c>
    </row>
    <row r="33" spans="35:46" s="16" customFormat="1" ht="12.75" customHeight="1">
      <c r="AI33" s="23"/>
      <c r="AM33" s="23"/>
      <c r="AP33" s="21" t="e">
        <f>IF((#REF!&gt;=$AE$11+$AE$12),#REF!-AE25-AE26-AE35,0)</f>
        <v>#REF!</v>
      </c>
      <c r="AQ33" s="21" t="e">
        <f t="shared" si="14"/>
        <v>#REF!</v>
      </c>
      <c r="AR33" s="21" t="e">
        <f>IF(#REF!&gt;($AE$11+$AE$12),($AE$11+$AE$12+$AE$13+$AE$14-#REF!),0)</f>
        <v>#REF!</v>
      </c>
      <c r="AS33" s="21" t="e">
        <f t="shared" si="15"/>
        <v>#REF!</v>
      </c>
      <c r="AT33" s="21" t="e">
        <f>IF(#REF!&gt;=($AE$11+$AE$12),AI33,0)</f>
        <v>#REF!</v>
      </c>
    </row>
    <row r="34" spans="5:46" s="16" customFormat="1" ht="12.75" customHeight="1">
      <c r="E34" s="34" t="s">
        <v>93</v>
      </c>
      <c r="O34" s="34" t="s">
        <v>109</v>
      </c>
      <c r="Y34" s="34" t="s">
        <v>108</v>
      </c>
      <c r="AI34" s="23"/>
      <c r="AM34" s="23"/>
      <c r="AP34" s="21" t="e">
        <f>IF((#REF!&gt;=$AE$11+$AE$12),#REF!-AE26-AE35-AE36,0)</f>
        <v>#REF!</v>
      </c>
      <c r="AQ34" s="21" t="e">
        <f t="shared" si="14"/>
        <v>#REF!</v>
      </c>
      <c r="AR34" s="21" t="e">
        <f>IF(#REF!&gt;($AE$11+$AE$12),($AE$11+$AE$12+$AE$13+$AE$14-#REF!),0)</f>
        <v>#REF!</v>
      </c>
      <c r="AS34" s="21" t="e">
        <f t="shared" si="15"/>
        <v>#REF!</v>
      </c>
      <c r="AT34" s="21" t="e">
        <f>IF(#REF!&gt;=($AE$11+$AE$12),AI34,0)</f>
        <v>#REF!</v>
      </c>
    </row>
    <row r="35" spans="2:46" s="16" customFormat="1" ht="12.75" customHeight="1">
      <c r="B35" s="35" t="s">
        <v>94</v>
      </c>
      <c r="C35" s="43">
        <f>IF((AI23+AI24)&gt;=(AE22+AE23),-AI22*AE28*AE28/2/AE23,-(AE22+AE23-AI23-AI24+AI24/2)*AI22*AI24/AE23)</f>
        <v>0</v>
      </c>
      <c r="D35" s="43"/>
      <c r="E35" s="43"/>
      <c r="F35" s="35" t="s">
        <v>6</v>
      </c>
      <c r="G35" s="35" t="s">
        <v>98</v>
      </c>
      <c r="H35" s="35"/>
      <c r="I35" s="43">
        <f>IF((AI24+AI23)&gt;=(AE22+AE23),-AI22*AE28*(AE23-AE28/2)/AE23,-AI22*AI24*(AI23+AI24/2-AE22)/AE23)</f>
        <v>0</v>
      </c>
      <c r="J35" s="43"/>
      <c r="K35" s="43"/>
      <c r="L35" s="35" t="s">
        <v>6</v>
      </c>
      <c r="M35" s="35"/>
      <c r="N35" s="35" t="s">
        <v>111</v>
      </c>
      <c r="O35" s="35"/>
      <c r="P35" s="44">
        <f>(-AI22*AE29*(AE22+AE23+AE24+AE25-AI23-AI24+AE29/2)+I35*(AE24+AE25))/AE25</f>
        <v>-4.2</v>
      </c>
      <c r="Q35" s="44"/>
      <c r="R35" s="44"/>
      <c r="S35" s="35" t="s">
        <v>6</v>
      </c>
      <c r="T35" s="35"/>
      <c r="U35" s="35"/>
      <c r="V35" s="35"/>
      <c r="W35" s="35" t="s">
        <v>100</v>
      </c>
      <c r="X35" s="43">
        <f>(AI22*AE29*(AE22+AE23+AE24-AI23-AI24+AE29/2)-I35*AE24)/AE25</f>
        <v>-9.8</v>
      </c>
      <c r="Y35" s="43"/>
      <c r="Z35" s="43"/>
      <c r="AA35" s="35" t="s">
        <v>6</v>
      </c>
      <c r="AE35" s="19"/>
      <c r="AI35" s="23"/>
      <c r="AM35" s="23"/>
      <c r="AP35" s="21">
        <f>IF((AE27&gt;=$AE$11+$AE$12),AE27-AE35-AE36-AE37,0)</f>
        <v>0</v>
      </c>
      <c r="AQ35" s="21">
        <f t="shared" si="14"/>
        <v>0</v>
      </c>
      <c r="AR35" s="21">
        <f>IF(AE27&gt;($AE$11+$AE$12),($AE$11+$AE$12+$AE$13+$AE$14-AE27),0)</f>
        <v>0</v>
      </c>
      <c r="AS35" s="21">
        <f t="shared" si="15"/>
        <v>0</v>
      </c>
      <c r="AT35" s="21">
        <f>IF(AE27&gt;=($AE$11+$AE$12),AI35,0)</f>
        <v>0</v>
      </c>
    </row>
    <row r="36" spans="2:46" s="16" customFormat="1" ht="12.75" customHeight="1">
      <c r="B36" s="35"/>
      <c r="C36" s="35"/>
      <c r="D36" s="35"/>
      <c r="E36" s="35"/>
      <c r="F36" s="36" t="s">
        <v>99</v>
      </c>
      <c r="G36" s="41">
        <f>C35+I35+AI22*AE28</f>
        <v>0</v>
      </c>
      <c r="H36" s="44"/>
      <c r="I36" s="44"/>
      <c r="J36" s="44"/>
      <c r="K36" s="35" t="s">
        <v>6</v>
      </c>
      <c r="L36" s="35"/>
      <c r="M36" s="35"/>
      <c r="N36" s="35"/>
      <c r="O36" s="35"/>
      <c r="P36" s="35"/>
      <c r="Q36" s="35"/>
      <c r="R36" s="35"/>
      <c r="S36" s="36" t="s">
        <v>99</v>
      </c>
      <c r="T36" s="41">
        <f>P35+X35-I35+AI22*AE29</f>
        <v>0</v>
      </c>
      <c r="U36" s="44"/>
      <c r="V36" s="44"/>
      <c r="W36" s="44"/>
      <c r="X36" s="35" t="s">
        <v>6</v>
      </c>
      <c r="Y36" s="35"/>
      <c r="Z36" s="35"/>
      <c r="AA36" s="35"/>
      <c r="AE36" s="19"/>
      <c r="AI36" s="23"/>
      <c r="AM36" s="23"/>
      <c r="AP36" s="21">
        <f>IF((AE28&gt;=$AE$11+$AE$12),AE28-AE36-AE37-AE38,0)</f>
        <v>0</v>
      </c>
      <c r="AQ36" s="21">
        <f t="shared" si="14"/>
        <v>0</v>
      </c>
      <c r="AR36" s="21">
        <f>IF(AE28&gt;($AE$11+$AE$12),($AE$11+$AE$12+$AE$13+$AE$14-AE28),0)</f>
        <v>0</v>
      </c>
      <c r="AS36" s="21">
        <f t="shared" si="15"/>
        <v>0</v>
      </c>
      <c r="AT36" s="21">
        <f>IF(AE28&gt;=($AE$11+$AE$12),AI36,0)</f>
        <v>0</v>
      </c>
    </row>
    <row r="37" spans="14:46" s="16" customFormat="1" ht="12.75" customHeight="1">
      <c r="N37" s="18" t="s">
        <v>112</v>
      </c>
      <c r="O37" s="18"/>
      <c r="P37" s="41">
        <v>0</v>
      </c>
      <c r="Q37" s="45"/>
      <c r="R37" s="45"/>
      <c r="S37" s="18" t="s">
        <v>6</v>
      </c>
      <c r="T37" s="18"/>
      <c r="AI37" s="38"/>
      <c r="AM37" s="38"/>
      <c r="AP37" s="21"/>
      <c r="AQ37" s="21" t="e">
        <f>SUM(AQ30:AQ36)</f>
        <v>#REF!</v>
      </c>
      <c r="AR37" s="21"/>
      <c r="AS37" s="21" t="e">
        <f>SUM(AS30:AS36)</f>
        <v>#REF!</v>
      </c>
      <c r="AT37" s="21" t="e">
        <f>SUM(AT30:AT36)</f>
        <v>#REF!</v>
      </c>
    </row>
    <row r="38" s="16" customFormat="1" ht="12.75" customHeight="1"/>
  </sheetData>
  <sheetProtection password="F24A" sheet="1" objects="1" scenarios="1"/>
  <mergeCells count="14">
    <mergeCell ref="X35:Z35"/>
    <mergeCell ref="G36:J36"/>
    <mergeCell ref="T36:W36"/>
    <mergeCell ref="P37:R37"/>
    <mergeCell ref="C16:E16"/>
    <mergeCell ref="P18:R18"/>
    <mergeCell ref="C35:E35"/>
    <mergeCell ref="I35:K35"/>
    <mergeCell ref="P35:R35"/>
    <mergeCell ref="G17:J17"/>
    <mergeCell ref="X16:Z16"/>
    <mergeCell ref="P16:R16"/>
    <mergeCell ref="T17:W17"/>
    <mergeCell ref="I16:K16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Agárdy Gyula</dc:creator>
  <cp:keywords/>
  <dc:description/>
  <cp:lastModifiedBy>Agárdy Gyula</cp:lastModifiedBy>
  <cp:lastPrinted>2002-09-30T20:15:59Z</cp:lastPrinted>
  <dcterms:created xsi:type="dcterms:W3CDTF">2002-09-10T02:26:10Z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