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NTM_HATÁSÁBRÁK" sheetId="1" r:id="rId1"/>
    <sheet name="LETERHELÉS" sheetId="2" r:id="rId2"/>
    <sheet name="ÁTVITELES" sheetId="3" r:id="rId3"/>
    <sheet name="RÁCSOSTARTÓ" sheetId="4" r:id="rId4"/>
    <sheet name="MAXIMÁLÁBRÁK" sheetId="5" r:id="rId5"/>
  </sheets>
  <definedNames/>
  <calcPr fullCalcOnLoad="1"/>
</workbook>
</file>

<file path=xl/sharedStrings.xml><?xml version="1.0" encoding="utf-8"?>
<sst xmlns="http://schemas.openxmlformats.org/spreadsheetml/2006/main" count="2070" uniqueCount="701">
  <si>
    <t>A</t>
  </si>
  <si>
    <t>B</t>
  </si>
  <si>
    <t>K1</t>
  </si>
  <si>
    <t>K2</t>
  </si>
  <si>
    <t>K3</t>
  </si>
  <si>
    <t>K4</t>
  </si>
  <si>
    <t>m</t>
  </si>
  <si>
    <r>
      <t>h</t>
    </r>
    <r>
      <rPr>
        <sz val="10"/>
        <color indexed="17"/>
        <rFont val="Times New Roman CE"/>
        <family val="0"/>
      </rPr>
      <t>(A)</t>
    </r>
  </si>
  <si>
    <r>
      <t>h</t>
    </r>
    <r>
      <rPr>
        <sz val="10"/>
        <color indexed="17"/>
        <rFont val="Times New Roman CE"/>
        <family val="0"/>
      </rPr>
      <t>(B)</t>
    </r>
  </si>
  <si>
    <t>"A"  vonal</t>
  </si>
  <si>
    <t>-"B"  vonal</t>
  </si>
  <si>
    <t>L</t>
  </si>
  <si>
    <r>
      <t>x</t>
    </r>
    <r>
      <rPr>
        <sz val="10"/>
        <color indexed="10"/>
        <rFont val="Times New Roman CE"/>
        <family val="0"/>
      </rPr>
      <t>×(L-</t>
    </r>
    <r>
      <rPr>
        <sz val="10"/>
        <color indexed="10"/>
        <rFont val="Symbol"/>
        <family val="1"/>
      </rPr>
      <t>x</t>
    </r>
    <r>
      <rPr>
        <sz val="10"/>
        <color indexed="10"/>
        <rFont val="Times New Roman CE"/>
        <family val="0"/>
      </rPr>
      <t>)</t>
    </r>
  </si>
  <si>
    <r>
      <t>(L-</t>
    </r>
    <r>
      <rPr>
        <sz val="10"/>
        <color indexed="10"/>
        <rFont val="Symbol"/>
        <family val="1"/>
      </rPr>
      <t>x</t>
    </r>
    <r>
      <rPr>
        <sz val="10"/>
        <color indexed="10"/>
        <rFont val="Times New Roman CE"/>
        <family val="0"/>
      </rPr>
      <t>)×"B"</t>
    </r>
  </si>
  <si>
    <r>
      <t>x</t>
    </r>
    <r>
      <rPr>
        <sz val="10"/>
        <color indexed="10"/>
        <rFont val="Times New Roman CE"/>
        <family val="0"/>
      </rPr>
      <t>×"A"</t>
    </r>
  </si>
  <si>
    <r>
      <t>"B"  vonal × (L-</t>
    </r>
    <r>
      <rPr>
        <b/>
        <sz val="10"/>
        <color indexed="17"/>
        <rFont val="Symbol"/>
        <family val="1"/>
      </rPr>
      <t>x</t>
    </r>
    <r>
      <rPr>
        <b/>
        <sz val="10"/>
        <color indexed="17"/>
        <rFont val="Times New Roman CE"/>
        <family val="1"/>
      </rPr>
      <t>)</t>
    </r>
  </si>
  <si>
    <r>
      <t xml:space="preserve">"A"  vonal × </t>
    </r>
    <r>
      <rPr>
        <b/>
        <sz val="10"/>
        <color indexed="17"/>
        <rFont val="Symbol"/>
        <family val="1"/>
      </rPr>
      <t>x</t>
    </r>
  </si>
  <si>
    <r>
      <t>h</t>
    </r>
    <r>
      <rPr>
        <sz val="10"/>
        <color indexed="10"/>
        <rFont val="Times New Roman CE"/>
        <family val="0"/>
      </rPr>
      <t>(M</t>
    </r>
    <r>
      <rPr>
        <vertAlign val="subscript"/>
        <sz val="10"/>
        <color indexed="10"/>
        <rFont val="Times New Roman CE"/>
        <family val="1"/>
      </rPr>
      <t>K2</t>
    </r>
    <r>
      <rPr>
        <sz val="10"/>
        <color indexed="10"/>
        <rFont val="Times New Roman CE"/>
        <family val="0"/>
      </rPr>
      <t>)=</t>
    </r>
    <r>
      <rPr>
        <sz val="10"/>
        <color indexed="10"/>
        <rFont val="Symbol"/>
        <family val="1"/>
      </rPr>
      <t>x</t>
    </r>
    <r>
      <rPr>
        <sz val="10"/>
        <color indexed="10"/>
        <rFont val="Times New Roman CE"/>
        <family val="0"/>
      </rPr>
      <t>×(L-</t>
    </r>
    <r>
      <rPr>
        <sz val="10"/>
        <color indexed="10"/>
        <rFont val="Symbol"/>
        <family val="1"/>
      </rPr>
      <t>x</t>
    </r>
    <r>
      <rPr>
        <sz val="10"/>
        <color indexed="10"/>
        <rFont val="Times New Roman CE"/>
        <family val="0"/>
      </rPr>
      <t>)/L=-</t>
    </r>
    <r>
      <rPr>
        <sz val="10"/>
        <color indexed="10"/>
        <rFont val="Symbol"/>
        <family val="1"/>
      </rPr>
      <t>x</t>
    </r>
    <r>
      <rPr>
        <vertAlign val="superscript"/>
        <sz val="10"/>
        <color indexed="10"/>
        <rFont val="Times New Roman CE"/>
        <family val="1"/>
      </rPr>
      <t>2</t>
    </r>
    <r>
      <rPr>
        <sz val="10"/>
        <color indexed="10"/>
        <rFont val="Times New Roman CE"/>
        <family val="0"/>
      </rPr>
      <t>/L+</t>
    </r>
    <r>
      <rPr>
        <sz val="10"/>
        <color indexed="10"/>
        <rFont val="Symbol"/>
        <family val="1"/>
      </rPr>
      <t>x</t>
    </r>
  </si>
  <si>
    <t>maximuma L/2-ben L/4</t>
  </si>
  <si>
    <r>
      <t xml:space="preserve">a függvény </t>
    </r>
    <r>
      <rPr>
        <sz val="10"/>
        <color indexed="10"/>
        <rFont val="Symbol"/>
        <family val="1"/>
      </rPr>
      <t>x</t>
    </r>
    <r>
      <rPr>
        <sz val="10"/>
        <color indexed="10"/>
        <rFont val="Times New Roman CE"/>
        <family val="1"/>
      </rPr>
      <t>-ben másodfokú,</t>
    </r>
  </si>
  <si>
    <r>
      <t>x</t>
    </r>
    <r>
      <rPr>
        <sz val="10"/>
        <color indexed="10"/>
        <rFont val="Times New Roman CE"/>
        <family val="1"/>
      </rPr>
      <t xml:space="preserve">=0 és </t>
    </r>
    <r>
      <rPr>
        <sz val="10"/>
        <color indexed="10"/>
        <rFont val="Symbol"/>
        <family val="1"/>
      </rPr>
      <t>x</t>
    </r>
    <r>
      <rPr>
        <sz val="10"/>
        <color indexed="10"/>
        <rFont val="Times New Roman CE"/>
        <family val="1"/>
      </rPr>
      <t>=L helyen értéke 0,</t>
    </r>
  </si>
  <si>
    <t>KONZOLOS KÉTTÁMASZÚ TARTÓ IGÉNYBEVÉTELI HATÁSÁBRÁI</t>
  </si>
  <si>
    <t>C</t>
  </si>
  <si>
    <t>D</t>
  </si>
  <si>
    <t>K6</t>
  </si>
  <si>
    <t>K5</t>
  </si>
  <si>
    <t>konzol</t>
  </si>
  <si>
    <t>támaszköz</t>
  </si>
  <si>
    <t>CSUKLÓS TÖBBTÁMASZÚ TARTÓ IGÉNYBEVÉTELI HATÁSÁBRÁI</t>
  </si>
  <si>
    <r>
      <t>h</t>
    </r>
    <r>
      <rPr>
        <sz val="10"/>
        <color indexed="17"/>
        <rFont val="Times New Roman CE"/>
        <family val="0"/>
      </rPr>
      <t>(C)</t>
    </r>
  </si>
  <si>
    <t>A konzolkeresztmetszetekben a tá-</t>
  </si>
  <si>
    <t xml:space="preserve">maszközben mozgó egységerőből </t>
  </si>
  <si>
    <t xml:space="preserve">SEMMILYEN igénybevétel nem </t>
  </si>
  <si>
    <t>keletkezik, tehát a hatásordináták</t>
  </si>
  <si>
    <t>értéke zérus!</t>
  </si>
  <si>
    <t>A támaszközben lévő keresztmetsze-</t>
  </si>
  <si>
    <t>ábrák alapján állíthatók elő: egy ke-</t>
  </si>
  <si>
    <t>resztmetszetet kiválasztva megnézzük,</t>
  </si>
  <si>
    <t>hogy a támaszerők milyen szorzóval</t>
  </si>
  <si>
    <t xml:space="preserve">okoznak igénybevételt, majd az így </t>
  </si>
  <si>
    <t>megrajzolt A és B vonalakból kivá-</t>
  </si>
  <si>
    <t>lasztjuk az érvényességi tartományt.</t>
  </si>
  <si>
    <t>tek hatásordinátái a reakcióerő-hatás-</t>
  </si>
  <si>
    <t>A támaszközben változtatva a kereszt-</t>
  </si>
  <si>
    <t xml:space="preserve">metszet helyét, a háromszög alakú </t>
  </si>
  <si>
    <t>nyomatéki hatásábra maximális ordi-</t>
  </si>
  <si>
    <t>nátája egy parabolára illeszkedik, leg-</t>
  </si>
  <si>
    <t>nagyobb értéke a támaszköz felében</t>
  </si>
  <si>
    <t>L/4. (N.B.: középen álló erőből a nyo-</t>
  </si>
  <si>
    <t>maték: F×L/4)</t>
  </si>
  <si>
    <t>A K3 keresztmetszetben a nyíróerő</t>
  </si>
  <si>
    <t xml:space="preserve">hatásábra a K2-éhez hasonló, de az </t>
  </si>
  <si>
    <t>ugrás a keresztmetszetben jelenik meg</t>
  </si>
  <si>
    <t xml:space="preserve">A nyomatéki hatásábra háromszöge </t>
  </si>
  <si>
    <t>ilyen esetben elfajul: magassága 0 és</t>
  </si>
  <si>
    <t>két oldala egy egyenesbe esik.</t>
  </si>
  <si>
    <r>
      <t>h</t>
    </r>
    <r>
      <rPr>
        <sz val="10"/>
        <color indexed="10"/>
        <rFont val="Times New Roman CE"/>
        <family val="0"/>
      </rPr>
      <t xml:space="preserve">(M </t>
    </r>
    <r>
      <rPr>
        <vertAlign val="subscript"/>
        <sz val="10"/>
        <color indexed="10"/>
        <rFont val="Times New Roman CE"/>
        <family val="1"/>
      </rPr>
      <t>K2</t>
    </r>
    <r>
      <rPr>
        <sz val="10"/>
        <color indexed="10"/>
        <rFont val="Times New Roman CE"/>
        <family val="0"/>
      </rPr>
      <t>)</t>
    </r>
  </si>
  <si>
    <r>
      <t>h</t>
    </r>
    <r>
      <rPr>
        <sz val="10"/>
        <color indexed="12"/>
        <rFont val="Times New Roman CE"/>
        <family val="0"/>
      </rPr>
      <t xml:space="preserve">(T </t>
    </r>
    <r>
      <rPr>
        <vertAlign val="subscript"/>
        <sz val="10"/>
        <color indexed="12"/>
        <rFont val="Times New Roman CE"/>
        <family val="1"/>
      </rPr>
      <t>K2</t>
    </r>
    <r>
      <rPr>
        <sz val="10"/>
        <color indexed="12"/>
        <rFont val="Times New Roman CE"/>
        <family val="0"/>
      </rPr>
      <t>)</t>
    </r>
  </si>
  <si>
    <r>
      <t>h</t>
    </r>
    <r>
      <rPr>
        <sz val="10"/>
        <color indexed="12"/>
        <rFont val="Times New Roman CE"/>
        <family val="0"/>
      </rPr>
      <t xml:space="preserve">(T </t>
    </r>
    <r>
      <rPr>
        <vertAlign val="subscript"/>
        <sz val="10"/>
        <color indexed="12"/>
        <rFont val="Times New Roman CE"/>
        <family val="1"/>
      </rPr>
      <t>K 4</t>
    </r>
    <r>
      <rPr>
        <sz val="10"/>
        <color indexed="12"/>
        <rFont val="Times New Roman CE"/>
        <family val="0"/>
      </rPr>
      <t>)</t>
    </r>
  </si>
  <si>
    <r>
      <t>h</t>
    </r>
    <r>
      <rPr>
        <sz val="10"/>
        <color indexed="10"/>
        <rFont val="Times New Roman CE"/>
        <family val="0"/>
      </rPr>
      <t xml:space="preserve">(M </t>
    </r>
    <r>
      <rPr>
        <vertAlign val="subscript"/>
        <sz val="10"/>
        <color indexed="10"/>
        <rFont val="Times New Roman CE"/>
        <family val="1"/>
      </rPr>
      <t>K4</t>
    </r>
    <r>
      <rPr>
        <sz val="10"/>
        <color indexed="10"/>
        <rFont val="Times New Roman CE"/>
        <family val="0"/>
      </rPr>
      <t>)</t>
    </r>
  </si>
  <si>
    <r>
      <t>h</t>
    </r>
    <r>
      <rPr>
        <sz val="10"/>
        <color indexed="10"/>
        <rFont val="Times New Roman CE"/>
        <family val="0"/>
      </rPr>
      <t xml:space="preserve">(M </t>
    </r>
    <r>
      <rPr>
        <vertAlign val="subscript"/>
        <sz val="10"/>
        <color indexed="10"/>
        <rFont val="Times New Roman CE"/>
        <family val="1"/>
      </rPr>
      <t>K1</t>
    </r>
    <r>
      <rPr>
        <sz val="10"/>
        <color indexed="10"/>
        <rFont val="Times New Roman CE"/>
        <family val="0"/>
      </rPr>
      <t>)</t>
    </r>
  </si>
  <si>
    <r>
      <t>h</t>
    </r>
    <r>
      <rPr>
        <sz val="10"/>
        <color indexed="12"/>
        <rFont val="Times New Roman CE"/>
        <family val="0"/>
      </rPr>
      <t xml:space="preserve">(T </t>
    </r>
    <r>
      <rPr>
        <vertAlign val="subscript"/>
        <sz val="10"/>
        <color indexed="12"/>
        <rFont val="Times New Roman CE"/>
        <family val="1"/>
      </rPr>
      <t>K1</t>
    </r>
    <r>
      <rPr>
        <sz val="10"/>
        <color indexed="12"/>
        <rFont val="Times New Roman CE"/>
        <family val="0"/>
      </rPr>
      <t>)</t>
    </r>
  </si>
  <si>
    <t>VIGYÁZAT! A KM-BEN A</t>
  </si>
  <si>
    <t>NYÍRÓHATÁS NEM ÉRTELMEZHETŐ!</t>
  </si>
  <si>
    <t>NYOMATÉKI HATÁS ÉRTELMEZHETŐ!</t>
  </si>
  <si>
    <t>MINDIG CSAK EGY EGYSÉGERŐ</t>
  </si>
  <si>
    <t>A hatásábrakészítés során a tartót</t>
  </si>
  <si>
    <t xml:space="preserve">terheli. Ennek helye határozza meg </t>
  </si>
  <si>
    <t>az általa okozott hatásordináta helyét.</t>
  </si>
  <si>
    <t>Erő csak a befüggesztett részről adódhat a fő részre, FORDÍTVA SOHA!</t>
  </si>
  <si>
    <t>Emiatt a GERBER tartókon a befüggesztett rész km-eire készített hatásábrák ordinátái a FŐ RÉSZEN 0-k!</t>
  </si>
  <si>
    <r>
      <t>h</t>
    </r>
    <r>
      <rPr>
        <sz val="10"/>
        <color indexed="10"/>
        <rFont val="Times New Roman CE"/>
        <family val="0"/>
      </rPr>
      <t xml:space="preserve">(M </t>
    </r>
    <r>
      <rPr>
        <vertAlign val="subscript"/>
        <sz val="10"/>
        <color indexed="10"/>
        <rFont val="Times New Roman CE"/>
        <family val="1"/>
      </rPr>
      <t>K6</t>
    </r>
    <r>
      <rPr>
        <sz val="10"/>
        <color indexed="10"/>
        <rFont val="Times New Roman CE"/>
        <family val="0"/>
      </rPr>
      <t>)</t>
    </r>
  </si>
  <si>
    <r>
      <t>h</t>
    </r>
    <r>
      <rPr>
        <sz val="10"/>
        <color indexed="10"/>
        <rFont val="Times New Roman CE"/>
        <family val="0"/>
      </rPr>
      <t xml:space="preserve">(M </t>
    </r>
    <r>
      <rPr>
        <vertAlign val="subscript"/>
        <sz val="10"/>
        <color indexed="10"/>
        <rFont val="Times New Roman CE"/>
        <family val="1"/>
      </rPr>
      <t>K5</t>
    </r>
    <r>
      <rPr>
        <sz val="10"/>
        <color indexed="10"/>
        <rFont val="Times New Roman CE"/>
        <family val="0"/>
      </rPr>
      <t>)</t>
    </r>
  </si>
  <si>
    <r>
      <t>h</t>
    </r>
    <r>
      <rPr>
        <sz val="10"/>
        <color indexed="12"/>
        <rFont val="Times New Roman CE"/>
        <family val="0"/>
      </rPr>
      <t xml:space="preserve">(T </t>
    </r>
    <r>
      <rPr>
        <vertAlign val="subscript"/>
        <sz val="10"/>
        <color indexed="12"/>
        <rFont val="Times New Roman CE"/>
        <family val="1"/>
      </rPr>
      <t>K6</t>
    </r>
    <r>
      <rPr>
        <sz val="10"/>
        <color indexed="12"/>
        <rFont val="Times New Roman CE"/>
        <family val="0"/>
      </rPr>
      <t>)</t>
    </r>
  </si>
  <si>
    <r>
      <t>h</t>
    </r>
    <r>
      <rPr>
        <sz val="10"/>
        <color indexed="12"/>
        <rFont val="Times New Roman CE"/>
        <family val="0"/>
      </rPr>
      <t xml:space="preserve">(T </t>
    </r>
    <r>
      <rPr>
        <vertAlign val="subscript"/>
        <sz val="10"/>
        <color indexed="12"/>
        <rFont val="Times New Roman CE"/>
        <family val="1"/>
      </rPr>
      <t>K5</t>
    </r>
    <r>
      <rPr>
        <sz val="10"/>
        <color indexed="12"/>
        <rFont val="Times New Roman CE"/>
        <family val="0"/>
      </rPr>
      <t>)</t>
    </r>
  </si>
  <si>
    <t>KÉTTÁMASZÚ KONZOLOS KERET IGÉNYBEVÉTELI HATÁSÁBRÁI</t>
  </si>
  <si>
    <r>
      <t>h</t>
    </r>
    <r>
      <rPr>
        <sz val="10"/>
        <color indexed="12"/>
        <rFont val="Times New Roman CE"/>
        <family val="0"/>
      </rPr>
      <t xml:space="preserve">(T </t>
    </r>
    <r>
      <rPr>
        <vertAlign val="subscript"/>
        <sz val="10"/>
        <color indexed="12"/>
        <rFont val="Times New Roman CE"/>
        <family val="1"/>
      </rPr>
      <t>K3</t>
    </r>
    <r>
      <rPr>
        <sz val="10"/>
        <color indexed="12"/>
        <rFont val="Times New Roman CE"/>
        <family val="0"/>
      </rPr>
      <t>)</t>
    </r>
  </si>
  <si>
    <r>
      <t>h</t>
    </r>
    <r>
      <rPr>
        <sz val="10"/>
        <color indexed="10"/>
        <rFont val="Times New Roman CE"/>
        <family val="0"/>
      </rPr>
      <t xml:space="preserve">(M </t>
    </r>
    <r>
      <rPr>
        <vertAlign val="subscript"/>
        <sz val="10"/>
        <color indexed="10"/>
        <rFont val="Times New Roman CE"/>
        <family val="1"/>
      </rPr>
      <t>K3</t>
    </r>
    <r>
      <rPr>
        <sz val="10"/>
        <color indexed="10"/>
        <rFont val="Times New Roman CE"/>
        <family val="0"/>
      </rPr>
      <t>)</t>
    </r>
  </si>
  <si>
    <r>
      <t>h</t>
    </r>
    <r>
      <rPr>
        <sz val="10"/>
        <color indexed="60"/>
        <rFont val="Times New Roman CE"/>
        <family val="0"/>
      </rPr>
      <t xml:space="preserve">(N </t>
    </r>
    <r>
      <rPr>
        <vertAlign val="subscript"/>
        <sz val="10"/>
        <color indexed="60"/>
        <rFont val="Times New Roman CE"/>
        <family val="1"/>
      </rPr>
      <t>K5</t>
    </r>
    <r>
      <rPr>
        <sz val="10"/>
        <color indexed="60"/>
        <rFont val="Times New Roman CE"/>
        <family val="0"/>
      </rPr>
      <t>)</t>
    </r>
  </si>
  <si>
    <t>L=</t>
  </si>
  <si>
    <t>-"A" vonal</t>
  </si>
  <si>
    <t>"A" vonal</t>
  </si>
  <si>
    <r>
      <t>"A" vonal × x</t>
    </r>
    <r>
      <rPr>
        <b/>
        <vertAlign val="subscript"/>
        <sz val="10"/>
        <color indexed="10"/>
        <rFont val="Times New Roman CE"/>
        <family val="1"/>
      </rPr>
      <t>K4</t>
    </r>
  </si>
  <si>
    <t>KÉTTÁMASZÚ FERDELÁBÚ KERET IGÉNYBEVÉTELI HATÁSÁBRÁI</t>
  </si>
  <si>
    <t>"B" vonal</t>
  </si>
  <si>
    <r>
      <t>h</t>
    </r>
    <r>
      <rPr>
        <sz val="10"/>
        <color indexed="60"/>
        <rFont val="Times New Roman CE"/>
        <family val="0"/>
      </rPr>
      <t xml:space="preserve">(N </t>
    </r>
    <r>
      <rPr>
        <vertAlign val="subscript"/>
        <sz val="10"/>
        <color indexed="60"/>
        <rFont val="Times New Roman CE"/>
        <family val="1"/>
      </rPr>
      <t>K4</t>
    </r>
    <r>
      <rPr>
        <sz val="10"/>
        <color indexed="60"/>
        <rFont val="Times New Roman CE"/>
        <family val="0"/>
      </rPr>
      <t>)</t>
    </r>
  </si>
  <si>
    <r>
      <t>h</t>
    </r>
    <r>
      <rPr>
        <sz val="10"/>
        <color indexed="12"/>
        <rFont val="Times New Roman CE"/>
        <family val="0"/>
      </rPr>
      <t xml:space="preserve">(T </t>
    </r>
    <r>
      <rPr>
        <vertAlign val="subscript"/>
        <sz val="10"/>
        <color indexed="12"/>
        <rFont val="Times New Roman CE"/>
        <family val="1"/>
      </rPr>
      <t>K4</t>
    </r>
    <r>
      <rPr>
        <sz val="10"/>
        <color indexed="12"/>
        <rFont val="Times New Roman CE"/>
        <family val="0"/>
      </rPr>
      <t>)</t>
    </r>
  </si>
  <si>
    <r>
      <t>"B" vonal × (L-x</t>
    </r>
    <r>
      <rPr>
        <b/>
        <vertAlign val="subscript"/>
        <sz val="10"/>
        <color indexed="10"/>
        <rFont val="Times New Roman CE"/>
        <family val="1"/>
      </rPr>
      <t>K4</t>
    </r>
    <r>
      <rPr>
        <b/>
        <sz val="10"/>
        <color indexed="10"/>
        <rFont val="Times New Roman CE"/>
        <family val="1"/>
      </rPr>
      <t>)</t>
    </r>
  </si>
  <si>
    <t>HÁROMCSUKLÓS KERET IGÉNYBEVÉTELI HATÁSÁBRÁI</t>
  </si>
  <si>
    <t>y</t>
  </si>
  <si>
    <t>x</t>
  </si>
  <si>
    <t>támaszköz*</t>
  </si>
  <si>
    <t>A konzolokon lévő keresztmetszetek</t>
  </si>
  <si>
    <t>hatásábrái a csatlakozó szerkezetek</t>
  </si>
  <si>
    <t>kialakításától függetlenül alakulnak,</t>
  </si>
  <si>
    <t>ezért itt már elkészítésükkel nem foglal-</t>
  </si>
  <si>
    <t>kozunk.</t>
  </si>
  <si>
    <r>
      <t>h</t>
    </r>
    <r>
      <rPr>
        <sz val="10"/>
        <color indexed="60"/>
        <rFont val="Times New Roman CE"/>
        <family val="0"/>
      </rPr>
      <t xml:space="preserve">(N </t>
    </r>
    <r>
      <rPr>
        <vertAlign val="subscript"/>
        <sz val="10"/>
        <color indexed="60"/>
        <rFont val="Times New Roman CE"/>
        <family val="1"/>
      </rPr>
      <t>K1</t>
    </r>
    <r>
      <rPr>
        <sz val="10"/>
        <color indexed="60"/>
        <rFont val="Times New Roman CE"/>
        <family val="0"/>
      </rPr>
      <t>)</t>
    </r>
  </si>
  <si>
    <r>
      <t>h</t>
    </r>
    <r>
      <rPr>
        <sz val="10"/>
        <color indexed="17"/>
        <rFont val="Times New Roman CE"/>
        <family val="0"/>
      </rPr>
      <t xml:space="preserve">(B </t>
    </r>
    <r>
      <rPr>
        <vertAlign val="subscript"/>
        <sz val="10"/>
        <color indexed="17"/>
        <rFont val="Times New Roman CE"/>
        <family val="1"/>
      </rPr>
      <t>y</t>
    </r>
    <r>
      <rPr>
        <sz val="10"/>
        <color indexed="17"/>
        <rFont val="Times New Roman CE"/>
        <family val="0"/>
      </rPr>
      <t>)</t>
    </r>
  </si>
  <si>
    <r>
      <t>h</t>
    </r>
    <r>
      <rPr>
        <sz val="10"/>
        <color indexed="17"/>
        <rFont val="Times New Roman CE"/>
        <family val="0"/>
      </rPr>
      <t xml:space="preserve">(A </t>
    </r>
    <r>
      <rPr>
        <vertAlign val="subscript"/>
        <sz val="10"/>
        <color indexed="17"/>
        <rFont val="Times New Roman CE"/>
        <family val="1"/>
      </rPr>
      <t>x</t>
    </r>
    <r>
      <rPr>
        <sz val="10"/>
        <color indexed="17"/>
        <rFont val="Times New Roman CE"/>
        <family val="0"/>
      </rPr>
      <t>)</t>
    </r>
  </si>
  <si>
    <r>
      <t>h</t>
    </r>
    <r>
      <rPr>
        <sz val="10"/>
        <color indexed="17"/>
        <rFont val="Times New Roman CE"/>
        <family val="0"/>
      </rPr>
      <t xml:space="preserve">(B </t>
    </r>
    <r>
      <rPr>
        <vertAlign val="subscript"/>
        <sz val="10"/>
        <color indexed="17"/>
        <rFont val="Times New Roman CE"/>
        <family val="1"/>
      </rPr>
      <t>x</t>
    </r>
    <r>
      <rPr>
        <sz val="10"/>
        <color indexed="17"/>
        <rFont val="Times New Roman CE"/>
        <family val="0"/>
      </rPr>
      <t>)</t>
    </r>
  </si>
  <si>
    <r>
      <t>h</t>
    </r>
    <r>
      <rPr>
        <sz val="10"/>
        <color indexed="17"/>
        <rFont val="Times New Roman CE"/>
        <family val="0"/>
      </rPr>
      <t xml:space="preserve">(A </t>
    </r>
    <r>
      <rPr>
        <vertAlign val="subscript"/>
        <sz val="10"/>
        <color indexed="17"/>
        <rFont val="Times New Roman CE"/>
        <family val="1"/>
      </rPr>
      <t>y</t>
    </r>
    <r>
      <rPr>
        <sz val="10"/>
        <color indexed="17"/>
        <rFont val="Times New Roman CE"/>
        <family val="0"/>
      </rPr>
      <t>)</t>
    </r>
  </si>
  <si>
    <r>
      <t>h</t>
    </r>
    <r>
      <rPr>
        <sz val="10"/>
        <color indexed="60"/>
        <rFont val="Times New Roman CE"/>
        <family val="0"/>
      </rPr>
      <t xml:space="preserve">(N </t>
    </r>
    <r>
      <rPr>
        <vertAlign val="subscript"/>
        <sz val="10"/>
        <color indexed="60"/>
        <rFont val="Times New Roman CE"/>
        <family val="1"/>
      </rPr>
      <t>K2</t>
    </r>
    <r>
      <rPr>
        <sz val="10"/>
        <color indexed="60"/>
        <rFont val="Times New Roman CE"/>
        <family val="0"/>
      </rPr>
      <t>)</t>
    </r>
  </si>
  <si>
    <r>
      <t>h</t>
    </r>
    <r>
      <rPr>
        <sz val="10"/>
        <color indexed="60"/>
        <rFont val="Times New Roman CE"/>
        <family val="0"/>
      </rPr>
      <t xml:space="preserve">(N </t>
    </r>
    <r>
      <rPr>
        <vertAlign val="subscript"/>
        <sz val="10"/>
        <color indexed="60"/>
        <rFont val="Times New Roman CE"/>
        <family val="1"/>
      </rPr>
      <t>K3</t>
    </r>
    <r>
      <rPr>
        <sz val="10"/>
        <color indexed="60"/>
        <rFont val="Times New Roman CE"/>
        <family val="0"/>
      </rPr>
      <t>)</t>
    </r>
  </si>
  <si>
    <t>"By" vonal</t>
  </si>
  <si>
    <t>"Ay"-"Ax" vonal</t>
  </si>
  <si>
    <t>"By"-"Bx" vonal</t>
  </si>
  <si>
    <t>g=</t>
  </si>
  <si>
    <t>kN/m</t>
  </si>
  <si>
    <r>
      <t>p</t>
    </r>
    <r>
      <rPr>
        <vertAlign val="subscript"/>
        <sz val="10"/>
        <rFont val="Times New Roman CE"/>
        <family val="1"/>
      </rPr>
      <t>e</t>
    </r>
    <r>
      <rPr>
        <sz val="10"/>
        <rFont val="Times New Roman CE"/>
        <family val="0"/>
      </rPr>
      <t>=</t>
    </r>
  </si>
  <si>
    <t>a</t>
  </si>
  <si>
    <t>b</t>
  </si>
  <si>
    <r>
      <t>F</t>
    </r>
    <r>
      <rPr>
        <vertAlign val="subscript"/>
        <sz val="10"/>
        <rFont val="Times New Roman CE"/>
        <family val="1"/>
      </rPr>
      <t>1</t>
    </r>
  </si>
  <si>
    <r>
      <t>F</t>
    </r>
    <r>
      <rPr>
        <vertAlign val="subscript"/>
        <sz val="10"/>
        <rFont val="Times New Roman CE"/>
        <family val="1"/>
      </rPr>
      <t>3</t>
    </r>
  </si>
  <si>
    <r>
      <t>F</t>
    </r>
    <r>
      <rPr>
        <vertAlign val="subscript"/>
        <sz val="10"/>
        <rFont val="Times New Roman CE"/>
        <family val="1"/>
      </rPr>
      <t>2</t>
    </r>
  </si>
  <si>
    <r>
      <t>F</t>
    </r>
    <r>
      <rPr>
        <vertAlign val="subscript"/>
        <sz val="10"/>
        <rFont val="Times New Roman CE"/>
        <family val="1"/>
      </rPr>
      <t>1</t>
    </r>
    <r>
      <rPr>
        <sz val="10"/>
        <rFont val="Times New Roman CE"/>
        <family val="0"/>
      </rPr>
      <t>=</t>
    </r>
  </si>
  <si>
    <r>
      <t>F</t>
    </r>
    <r>
      <rPr>
        <vertAlign val="subscript"/>
        <sz val="10"/>
        <rFont val="Times New Roman CE"/>
        <family val="1"/>
      </rPr>
      <t>2</t>
    </r>
    <r>
      <rPr>
        <sz val="10"/>
        <rFont val="Times New Roman CE"/>
        <family val="0"/>
      </rPr>
      <t>=</t>
    </r>
  </si>
  <si>
    <r>
      <t>F</t>
    </r>
    <r>
      <rPr>
        <vertAlign val="subscript"/>
        <sz val="10"/>
        <rFont val="Times New Roman CE"/>
        <family val="1"/>
      </rPr>
      <t>3</t>
    </r>
    <r>
      <rPr>
        <sz val="10"/>
        <rFont val="Times New Roman CE"/>
        <family val="0"/>
      </rPr>
      <t>=</t>
    </r>
  </si>
  <si>
    <t>kN</t>
  </si>
  <si>
    <t>a=</t>
  </si>
  <si>
    <t>b=</t>
  </si>
  <si>
    <t>KONZOLOS KÉTTÁMASZÚ TARTÓ IGÉNYBEVÉTELEI HATÁSÁBRÁK SEGÍTSÉGÉVEL</t>
  </si>
  <si>
    <t>A HATÁSÁBRÁK LETERHELÉSE</t>
  </si>
  <si>
    <t>Egy-egy keresztmetszetre a hatásábrák segítségével is számíthatjuk az igénybevételeket.</t>
  </si>
  <si>
    <t>Ilyenkor az állandó terhet a hatásábra TELJES HOSSZÁN, az esetleges terhet pedig A MÉRTÉKADÓ SZAKASZ(OK)ON</t>
  </si>
  <si>
    <t>működtetjük. A koncentrált erő(csoport) is mértékadóan helyezendő a hatásordinátákra. Ha ezt nem tudjuk előre megállapí-</t>
  </si>
  <si>
    <t>tani, több változatból kell a maximumot előállítani. A hatásfüggvények segítségével számítható hatás tehát:</t>
  </si>
  <si>
    <t>Y=</t>
  </si>
  <si>
    <r>
      <t xml:space="preserve">A </t>
    </r>
    <r>
      <rPr>
        <b/>
        <vertAlign val="subscript"/>
        <sz val="20"/>
        <rFont val="Times New Roman CE"/>
        <family val="1"/>
      </rPr>
      <t>Y</t>
    </r>
    <r>
      <rPr>
        <b/>
        <sz val="20"/>
        <rFont val="Times New Roman CE"/>
        <family val="1"/>
      </rPr>
      <t xml:space="preserve"> × g + A </t>
    </r>
    <r>
      <rPr>
        <b/>
        <vertAlign val="subscript"/>
        <sz val="20"/>
        <rFont val="Times New Roman CE"/>
        <family val="1"/>
      </rPr>
      <t>Y+</t>
    </r>
    <r>
      <rPr>
        <b/>
        <sz val="20"/>
        <rFont val="Times New Roman CE"/>
        <family val="1"/>
      </rPr>
      <t xml:space="preserve"> × p</t>
    </r>
    <r>
      <rPr>
        <b/>
        <vertAlign val="subscript"/>
        <sz val="20"/>
        <rFont val="Times New Roman CE"/>
        <family val="1"/>
      </rPr>
      <t>e</t>
    </r>
    <r>
      <rPr>
        <b/>
        <sz val="20"/>
        <rFont val="Times New Roman CE"/>
        <family val="1"/>
      </rPr>
      <t xml:space="preserve"> + </t>
    </r>
    <r>
      <rPr>
        <b/>
        <sz val="20"/>
        <rFont val="Symbol"/>
        <family val="1"/>
      </rPr>
      <t>S</t>
    </r>
    <r>
      <rPr>
        <b/>
        <sz val="20"/>
        <rFont val="Times New Roman CE"/>
        <family val="1"/>
      </rPr>
      <t xml:space="preserve"> F</t>
    </r>
    <r>
      <rPr>
        <b/>
        <vertAlign val="subscript"/>
        <sz val="20"/>
        <rFont val="Times New Roman CE"/>
        <family val="1"/>
      </rPr>
      <t>i</t>
    </r>
    <r>
      <rPr>
        <b/>
        <sz val="20"/>
        <rFont val="Times New Roman CE"/>
        <family val="1"/>
      </rPr>
      <t xml:space="preserve"> × </t>
    </r>
    <r>
      <rPr>
        <b/>
        <sz val="20"/>
        <rFont val="Symbol"/>
        <family val="1"/>
      </rPr>
      <t>h</t>
    </r>
    <r>
      <rPr>
        <b/>
        <sz val="20"/>
        <rFont val="Times New Roman CE"/>
        <family val="1"/>
      </rPr>
      <t>(Y</t>
    </r>
    <r>
      <rPr>
        <b/>
        <vertAlign val="subscript"/>
        <sz val="20"/>
        <rFont val="Times New Roman CE"/>
        <family val="1"/>
      </rPr>
      <t>i</t>
    </r>
    <r>
      <rPr>
        <b/>
        <sz val="20"/>
        <rFont val="Times New Roman CE"/>
        <family val="1"/>
      </rPr>
      <t>)</t>
    </r>
  </si>
  <si>
    <t>azaz a TELJES hatásábra-területösszeg × állandó teher (konstans) intenzitás + POZITÍV/NEGATÍV hatásábraterület × eset-</t>
  </si>
  <si>
    <t xml:space="preserve">leges teher (konstans) teherintenzitás + a koncentrált erők és az alattuk lévű hatásordináták pozitív/negatív maximális szor- </t>
  </si>
  <si>
    <t>zatösszege.</t>
  </si>
  <si>
    <t>A+</t>
  </si>
  <si>
    <t>A-</t>
  </si>
  <si>
    <r>
      <t xml:space="preserve">A koncentrált erőcsoport </t>
    </r>
    <r>
      <rPr>
        <b/>
        <sz val="10"/>
        <rFont val="Times New Roman CE"/>
        <family val="1"/>
      </rPr>
      <t>megfordítható!</t>
    </r>
  </si>
  <si>
    <t>T</t>
  </si>
  <si>
    <t>M</t>
  </si>
  <si>
    <t>KONZOLOS KÉTTÁMASZÚ ÁTVITELES TARTÓ IGÉNYBEVÉTELI HATÁSÁBRÁI</t>
  </si>
  <si>
    <t>Az átviteles tartószerkezet főtartója csak az</t>
  </si>
  <si>
    <t xml:space="preserve">átviteli függőlegesekben kaphat terhelést, </t>
  </si>
  <si>
    <t>az átviteli függőlegesek közötti szakaszokon</t>
  </si>
  <si>
    <t>a közvetlen terhelést az átviteli (kéttámaszú)</t>
  </si>
  <si>
    <t>tartók viselik. A hatásábrák csak abban az</t>
  </si>
  <si>
    <t xml:space="preserve">átviteli közben térnek el az átvitel nélküli </t>
  </si>
  <si>
    <t xml:space="preserve">Először tehát előállítjuk az átvitel nélküli </t>
  </si>
  <si>
    <t xml:space="preserve">tartó hatásábráit, majd a km-et közrefogó </t>
  </si>
  <si>
    <t xml:space="preserve">átviteli függőlegeseket levetítjük, és az </t>
  </si>
  <si>
    <t>általuk kimetszett pontokat egyenesszaka-</t>
  </si>
  <si>
    <t>szokkal összekötjük.</t>
  </si>
  <si>
    <t>CSUKLÓS TÖBBTÁMASZÚ ÁTVITELES TARTÓ IGÉNYBEVÉTELI HATÁSÁBRÁI</t>
  </si>
  <si>
    <t>végig azonosan 0</t>
  </si>
  <si>
    <t>S1</t>
  </si>
  <si>
    <t>S2</t>
  </si>
  <si>
    <t>S3</t>
  </si>
  <si>
    <t>S4</t>
  </si>
  <si>
    <t>S5</t>
  </si>
  <si>
    <r>
      <t>h</t>
    </r>
    <r>
      <rPr>
        <sz val="10"/>
        <color indexed="14"/>
        <rFont val="Times New Roman CE"/>
        <family val="0"/>
      </rPr>
      <t>(T</t>
    </r>
    <r>
      <rPr>
        <vertAlign val="subscript"/>
        <sz val="10"/>
        <color indexed="14"/>
        <rFont val="Times New Roman CE"/>
        <family val="1"/>
      </rPr>
      <t>K3</t>
    </r>
    <r>
      <rPr>
        <sz val="10"/>
        <color indexed="14"/>
        <rFont val="Times New Roman CE"/>
        <family val="0"/>
      </rPr>
      <t xml:space="preserve">) </t>
    </r>
    <r>
      <rPr>
        <vertAlign val="superscript"/>
        <sz val="10"/>
        <color indexed="14"/>
        <rFont val="Times New Roman CE"/>
        <family val="1"/>
      </rPr>
      <t>S1</t>
    </r>
  </si>
  <si>
    <r>
      <t>h</t>
    </r>
    <r>
      <rPr>
        <sz val="10"/>
        <color indexed="14"/>
        <rFont val="Times New Roman CE"/>
        <family val="0"/>
      </rPr>
      <t>(T</t>
    </r>
    <r>
      <rPr>
        <vertAlign val="subscript"/>
        <sz val="10"/>
        <color indexed="14"/>
        <rFont val="Times New Roman CE"/>
        <family val="1"/>
      </rPr>
      <t>K3</t>
    </r>
    <r>
      <rPr>
        <sz val="10"/>
        <color indexed="14"/>
        <rFont val="Times New Roman CE"/>
        <family val="0"/>
      </rPr>
      <t xml:space="preserve">) </t>
    </r>
    <r>
      <rPr>
        <vertAlign val="superscript"/>
        <sz val="10"/>
        <color indexed="14"/>
        <rFont val="Times New Roman CE"/>
        <family val="1"/>
      </rPr>
      <t>S2</t>
    </r>
  </si>
  <si>
    <r>
      <t>h</t>
    </r>
    <r>
      <rPr>
        <sz val="10"/>
        <color indexed="14"/>
        <rFont val="Times New Roman CE"/>
        <family val="0"/>
      </rPr>
      <t>(T</t>
    </r>
    <r>
      <rPr>
        <vertAlign val="subscript"/>
        <sz val="10"/>
        <color indexed="14"/>
        <rFont val="Times New Roman CE"/>
        <family val="1"/>
      </rPr>
      <t>K3</t>
    </r>
    <r>
      <rPr>
        <sz val="10"/>
        <color indexed="14"/>
        <rFont val="Times New Roman CE"/>
        <family val="0"/>
      </rPr>
      <t xml:space="preserve">) </t>
    </r>
    <r>
      <rPr>
        <vertAlign val="superscript"/>
        <sz val="10"/>
        <color indexed="14"/>
        <rFont val="Times New Roman CE"/>
        <family val="1"/>
      </rPr>
      <t>S4</t>
    </r>
  </si>
  <si>
    <r>
      <t>h</t>
    </r>
    <r>
      <rPr>
        <sz val="10"/>
        <color indexed="14"/>
        <rFont val="Times New Roman CE"/>
        <family val="0"/>
      </rPr>
      <t>(T</t>
    </r>
    <r>
      <rPr>
        <vertAlign val="subscript"/>
        <sz val="10"/>
        <color indexed="14"/>
        <rFont val="Times New Roman CE"/>
        <family val="1"/>
      </rPr>
      <t>K3</t>
    </r>
    <r>
      <rPr>
        <sz val="10"/>
        <color indexed="14"/>
        <rFont val="Times New Roman CE"/>
        <family val="0"/>
      </rPr>
      <t xml:space="preserve">) </t>
    </r>
    <r>
      <rPr>
        <vertAlign val="superscript"/>
        <sz val="10"/>
        <color indexed="14"/>
        <rFont val="Times New Roman CE"/>
        <family val="1"/>
      </rPr>
      <t>S5</t>
    </r>
  </si>
  <si>
    <r>
      <t>h</t>
    </r>
    <r>
      <rPr>
        <sz val="10"/>
        <color indexed="14"/>
        <rFont val="Times New Roman CE"/>
        <family val="0"/>
      </rPr>
      <t>(T</t>
    </r>
    <r>
      <rPr>
        <vertAlign val="subscript"/>
        <sz val="10"/>
        <color indexed="14"/>
        <rFont val="Times New Roman CE"/>
        <family val="1"/>
      </rPr>
      <t>K3</t>
    </r>
    <r>
      <rPr>
        <sz val="10"/>
        <color indexed="14"/>
        <rFont val="Times New Roman CE"/>
        <family val="0"/>
      </rPr>
      <t xml:space="preserve">) </t>
    </r>
    <r>
      <rPr>
        <vertAlign val="superscript"/>
        <sz val="10"/>
        <color indexed="14"/>
        <rFont val="Times New Roman CE"/>
        <family val="1"/>
      </rPr>
      <t>S3</t>
    </r>
  </si>
  <si>
    <r>
      <t>h</t>
    </r>
    <r>
      <rPr>
        <sz val="10"/>
        <color indexed="14"/>
        <rFont val="Times New Roman CE"/>
        <family val="0"/>
      </rPr>
      <t xml:space="preserve">(S </t>
    </r>
    <r>
      <rPr>
        <vertAlign val="subscript"/>
        <sz val="10"/>
        <color indexed="14"/>
        <rFont val="Times New Roman CE"/>
        <family val="1"/>
      </rPr>
      <t>2</t>
    </r>
    <r>
      <rPr>
        <sz val="10"/>
        <color indexed="14"/>
        <rFont val="Times New Roman CE"/>
        <family val="0"/>
      </rPr>
      <t>)</t>
    </r>
  </si>
  <si>
    <r>
      <t>h</t>
    </r>
    <r>
      <rPr>
        <sz val="10"/>
        <color indexed="14"/>
        <rFont val="Times New Roman CE"/>
        <family val="0"/>
      </rPr>
      <t xml:space="preserve">(S </t>
    </r>
    <r>
      <rPr>
        <vertAlign val="subscript"/>
        <sz val="10"/>
        <color indexed="14"/>
        <rFont val="Times New Roman CE"/>
        <family val="1"/>
      </rPr>
      <t>1</t>
    </r>
    <r>
      <rPr>
        <sz val="10"/>
        <color indexed="14"/>
        <rFont val="Times New Roman CE"/>
        <family val="0"/>
      </rPr>
      <t>)</t>
    </r>
  </si>
  <si>
    <r>
      <t>h</t>
    </r>
    <r>
      <rPr>
        <sz val="10"/>
        <color indexed="14"/>
        <rFont val="Times New Roman CE"/>
        <family val="0"/>
      </rPr>
      <t xml:space="preserve">(S </t>
    </r>
    <r>
      <rPr>
        <vertAlign val="subscript"/>
        <sz val="10"/>
        <color indexed="14"/>
        <rFont val="Times New Roman CE"/>
        <family val="1"/>
      </rPr>
      <t>3</t>
    </r>
    <r>
      <rPr>
        <sz val="10"/>
        <color indexed="14"/>
        <rFont val="Times New Roman CE"/>
        <family val="0"/>
      </rPr>
      <t>)</t>
    </r>
  </si>
  <si>
    <r>
      <t>h</t>
    </r>
    <r>
      <rPr>
        <sz val="10"/>
        <color indexed="14"/>
        <rFont val="Times New Roman CE"/>
        <family val="0"/>
      </rPr>
      <t xml:space="preserve">(S </t>
    </r>
    <r>
      <rPr>
        <vertAlign val="subscript"/>
        <sz val="10"/>
        <color indexed="14"/>
        <rFont val="Times New Roman CE"/>
        <family val="1"/>
      </rPr>
      <t>4</t>
    </r>
    <r>
      <rPr>
        <sz val="10"/>
        <color indexed="14"/>
        <rFont val="Times New Roman CE"/>
        <family val="0"/>
      </rPr>
      <t>)</t>
    </r>
  </si>
  <si>
    <r>
      <t>h</t>
    </r>
    <r>
      <rPr>
        <sz val="10"/>
        <color indexed="14"/>
        <rFont val="Times New Roman CE"/>
        <family val="0"/>
      </rPr>
      <t xml:space="preserve">(S </t>
    </r>
    <r>
      <rPr>
        <vertAlign val="subscript"/>
        <sz val="10"/>
        <color indexed="14"/>
        <rFont val="Times New Roman CE"/>
        <family val="1"/>
      </rPr>
      <t>5</t>
    </r>
    <r>
      <rPr>
        <sz val="10"/>
        <color indexed="14"/>
        <rFont val="Times New Roman CE"/>
        <family val="0"/>
      </rPr>
      <t>)</t>
    </r>
  </si>
  <si>
    <t>Az átviteles tartó keresztmetszetinek hatásábrája úgy (is) származtatható, hogy az átviteli rudacskák rúderő-támaszerő</t>
  </si>
  <si>
    <t>hatásábráit szorozzuk az átvitel nélküli tartó átviteli függőlegeseiben érvényes hatásordinátákkal, és az így keletkező</t>
  </si>
  <si>
    <t>függvényszorzatokat előjelhelyesen összeadjuk.</t>
  </si>
  <si>
    <t>=</t>
  </si>
  <si>
    <r>
      <t>h</t>
    </r>
    <r>
      <rPr>
        <sz val="16"/>
        <rFont val="Times New Roman CE"/>
        <family val="0"/>
      </rPr>
      <t xml:space="preserve">(T </t>
    </r>
    <r>
      <rPr>
        <vertAlign val="subscript"/>
        <sz val="16"/>
        <rFont val="Times New Roman CE"/>
        <family val="1"/>
      </rPr>
      <t>Ki</t>
    </r>
    <r>
      <rPr>
        <sz val="16"/>
        <rFont val="Times New Roman CE"/>
        <family val="0"/>
      </rPr>
      <t>)</t>
    </r>
  </si>
  <si>
    <r>
      <t>S</t>
    </r>
    <r>
      <rPr>
        <sz val="16"/>
        <rFont val="Times New Roman CE"/>
        <family val="0"/>
      </rPr>
      <t>(</t>
    </r>
    <r>
      <rPr>
        <sz val="16"/>
        <rFont val="Symbol"/>
        <family val="1"/>
      </rPr>
      <t>h</t>
    </r>
    <r>
      <rPr>
        <sz val="16"/>
        <rFont val="Times New Roman CE"/>
        <family val="0"/>
      </rPr>
      <t>(S</t>
    </r>
    <r>
      <rPr>
        <vertAlign val="subscript"/>
        <sz val="16"/>
        <rFont val="Times New Roman CE"/>
        <family val="1"/>
      </rPr>
      <t>j</t>
    </r>
    <r>
      <rPr>
        <sz val="16"/>
        <rFont val="Times New Roman CE"/>
        <family val="0"/>
      </rPr>
      <t xml:space="preserve">) × </t>
    </r>
    <r>
      <rPr>
        <sz val="16"/>
        <rFont val="Symbol"/>
        <family val="1"/>
      </rPr>
      <t>h</t>
    </r>
    <r>
      <rPr>
        <sz val="16"/>
        <rFont val="Times New Roman CE"/>
        <family val="0"/>
      </rPr>
      <t>(T</t>
    </r>
    <r>
      <rPr>
        <vertAlign val="subscript"/>
        <sz val="16"/>
        <rFont val="Times New Roman CE"/>
        <family val="1"/>
      </rPr>
      <t>Ki</t>
    </r>
    <r>
      <rPr>
        <sz val="16"/>
        <rFont val="Times New Roman CE"/>
        <family val="0"/>
      </rPr>
      <t>)</t>
    </r>
    <r>
      <rPr>
        <vertAlign val="superscript"/>
        <sz val="16"/>
        <rFont val="Times New Roman CE"/>
        <family val="1"/>
      </rPr>
      <t>Sj</t>
    </r>
    <r>
      <rPr>
        <sz val="16"/>
        <rFont val="Times New Roman CE"/>
        <family val="0"/>
      </rPr>
      <t>)</t>
    </r>
  </si>
  <si>
    <r>
      <t>h</t>
    </r>
    <r>
      <rPr>
        <sz val="10"/>
        <color indexed="14"/>
        <rFont val="Times New Roman CE"/>
        <family val="0"/>
      </rPr>
      <t xml:space="preserve">(T </t>
    </r>
    <r>
      <rPr>
        <vertAlign val="subscript"/>
        <sz val="10"/>
        <color indexed="14"/>
        <rFont val="Times New Roman CE"/>
        <family val="1"/>
      </rPr>
      <t>K3</t>
    </r>
    <r>
      <rPr>
        <sz val="10"/>
        <color indexed="14"/>
        <rFont val="Times New Roman CE"/>
        <family val="0"/>
      </rPr>
      <t>)</t>
    </r>
  </si>
  <si>
    <r>
      <t>m</t>
    </r>
    <r>
      <rPr>
        <vertAlign val="superscript"/>
        <sz val="10"/>
        <color indexed="10"/>
        <rFont val="Times New Roman CE"/>
        <family val="1"/>
      </rPr>
      <t>2</t>
    </r>
  </si>
  <si>
    <t>kNm</t>
  </si>
  <si>
    <t>c</t>
  </si>
  <si>
    <r>
      <t>T</t>
    </r>
    <r>
      <rPr>
        <vertAlign val="subscript"/>
        <sz val="10"/>
        <color indexed="12"/>
        <rFont val="Times New Roman CE"/>
        <family val="1"/>
      </rPr>
      <t>K2</t>
    </r>
    <r>
      <rPr>
        <vertAlign val="superscript"/>
        <sz val="10"/>
        <color indexed="12"/>
        <rFont val="Times New Roman CE"/>
        <family val="1"/>
      </rPr>
      <t>a</t>
    </r>
  </si>
  <si>
    <r>
      <t>T</t>
    </r>
    <r>
      <rPr>
        <vertAlign val="subscript"/>
        <sz val="10"/>
        <color indexed="12"/>
        <rFont val="Times New Roman CE"/>
        <family val="1"/>
      </rPr>
      <t>K2</t>
    </r>
    <r>
      <rPr>
        <vertAlign val="superscript"/>
        <sz val="10"/>
        <color indexed="12"/>
        <rFont val="Times New Roman CE"/>
        <family val="1"/>
      </rPr>
      <t>b</t>
    </r>
  </si>
  <si>
    <r>
      <t>T</t>
    </r>
    <r>
      <rPr>
        <vertAlign val="subscript"/>
        <sz val="10"/>
        <color indexed="12"/>
        <rFont val="Times New Roman CE"/>
        <family val="1"/>
      </rPr>
      <t>K2</t>
    </r>
    <r>
      <rPr>
        <vertAlign val="superscript"/>
        <sz val="10"/>
        <color indexed="12"/>
        <rFont val="Times New Roman CE"/>
        <family val="1"/>
      </rPr>
      <t>c</t>
    </r>
  </si>
  <si>
    <r>
      <t>M</t>
    </r>
    <r>
      <rPr>
        <vertAlign val="subscript"/>
        <sz val="10"/>
        <color indexed="10"/>
        <rFont val="Times New Roman CE"/>
        <family val="1"/>
      </rPr>
      <t>K2</t>
    </r>
    <r>
      <rPr>
        <vertAlign val="superscript"/>
        <sz val="10"/>
        <color indexed="10"/>
        <rFont val="Times New Roman CE"/>
        <family val="1"/>
      </rPr>
      <t>a</t>
    </r>
  </si>
  <si>
    <r>
      <t>M</t>
    </r>
    <r>
      <rPr>
        <vertAlign val="subscript"/>
        <sz val="10"/>
        <color indexed="10"/>
        <rFont val="Times New Roman CE"/>
        <family val="1"/>
      </rPr>
      <t>K2</t>
    </r>
    <r>
      <rPr>
        <vertAlign val="superscript"/>
        <sz val="10"/>
        <color indexed="10"/>
        <rFont val="Times New Roman CE"/>
        <family val="1"/>
      </rPr>
      <t>b</t>
    </r>
  </si>
  <si>
    <r>
      <t>M</t>
    </r>
    <r>
      <rPr>
        <vertAlign val="subscript"/>
        <sz val="10"/>
        <color indexed="10"/>
        <rFont val="Times New Roman CE"/>
        <family val="1"/>
      </rPr>
      <t>K2</t>
    </r>
    <r>
      <rPr>
        <vertAlign val="superscript"/>
        <sz val="10"/>
        <color indexed="10"/>
        <rFont val="Times New Roman CE"/>
        <family val="1"/>
      </rPr>
      <t>c</t>
    </r>
  </si>
  <si>
    <t xml:space="preserve">tartóéitól, amelyben a vizsgált km., vagy  </t>
  </si>
  <si>
    <t>külső-belső kapcsolat, vagy tartóvég van.</t>
  </si>
  <si>
    <r>
      <t>h</t>
    </r>
    <r>
      <rPr>
        <sz val="10"/>
        <color indexed="12"/>
        <rFont val="Times New Roman CE"/>
        <family val="0"/>
      </rPr>
      <t xml:space="preserve">(S </t>
    </r>
    <r>
      <rPr>
        <vertAlign val="subscript"/>
        <sz val="10"/>
        <color indexed="12"/>
        <rFont val="Times New Roman CE"/>
        <family val="1"/>
      </rPr>
      <t>0-1</t>
    </r>
    <r>
      <rPr>
        <sz val="10"/>
        <color indexed="12"/>
        <rFont val="Times New Roman CE"/>
        <family val="0"/>
      </rPr>
      <t>)</t>
    </r>
  </si>
  <si>
    <r>
      <t>h</t>
    </r>
    <r>
      <rPr>
        <sz val="10"/>
        <color indexed="10"/>
        <rFont val="Times New Roman CE"/>
        <family val="0"/>
      </rPr>
      <t xml:space="preserve">(M </t>
    </r>
    <r>
      <rPr>
        <vertAlign val="subscript"/>
        <sz val="10"/>
        <color indexed="10"/>
        <rFont val="Times New Roman CE"/>
        <family val="1"/>
      </rPr>
      <t>2-4</t>
    </r>
    <r>
      <rPr>
        <sz val="10"/>
        <color indexed="10"/>
        <rFont val="Times New Roman CE"/>
        <family val="0"/>
      </rPr>
      <t>)</t>
    </r>
  </si>
  <si>
    <r>
      <t>h</t>
    </r>
    <r>
      <rPr>
        <sz val="10"/>
        <color indexed="10"/>
        <rFont val="Times New Roman CE"/>
        <family val="0"/>
      </rPr>
      <t xml:space="preserve">(M </t>
    </r>
    <r>
      <rPr>
        <vertAlign val="subscript"/>
        <sz val="10"/>
        <color indexed="10"/>
        <rFont val="Times New Roman CE"/>
        <family val="1"/>
      </rPr>
      <t>1-3</t>
    </r>
    <r>
      <rPr>
        <sz val="10"/>
        <color indexed="10"/>
        <rFont val="Times New Roman CE"/>
        <family val="0"/>
      </rPr>
      <t>)</t>
    </r>
  </si>
  <si>
    <r>
      <t>h</t>
    </r>
    <r>
      <rPr>
        <sz val="10"/>
        <color indexed="10"/>
        <rFont val="Times New Roman CE"/>
        <family val="0"/>
      </rPr>
      <t xml:space="preserve">(M </t>
    </r>
    <r>
      <rPr>
        <vertAlign val="subscript"/>
        <sz val="10"/>
        <color indexed="10"/>
        <rFont val="Times New Roman CE"/>
        <family val="1"/>
      </rPr>
      <t>0-2</t>
    </r>
    <r>
      <rPr>
        <sz val="10"/>
        <color indexed="10"/>
        <rFont val="Times New Roman CE"/>
        <family val="0"/>
      </rPr>
      <t>)</t>
    </r>
  </si>
  <si>
    <r>
      <t>S</t>
    </r>
    <r>
      <rPr>
        <b/>
        <vertAlign val="subscript"/>
        <sz val="10"/>
        <color indexed="10"/>
        <rFont val="Times New Roman CE"/>
        <family val="1"/>
      </rPr>
      <t xml:space="preserve"> 0-2</t>
    </r>
  </si>
  <si>
    <r>
      <t>S</t>
    </r>
    <r>
      <rPr>
        <b/>
        <vertAlign val="subscript"/>
        <sz val="10"/>
        <color indexed="12"/>
        <rFont val="Times New Roman CE"/>
        <family val="1"/>
      </rPr>
      <t xml:space="preserve"> 0-1</t>
    </r>
  </si>
  <si>
    <t>/</t>
  </si>
  <si>
    <r>
      <t>h</t>
    </r>
    <r>
      <rPr>
        <sz val="10"/>
        <color indexed="10"/>
        <rFont val="Times New Roman CE"/>
        <family val="0"/>
      </rPr>
      <t xml:space="preserve">(S </t>
    </r>
    <r>
      <rPr>
        <vertAlign val="subscript"/>
        <sz val="10"/>
        <color indexed="10"/>
        <rFont val="Times New Roman CE"/>
        <family val="1"/>
      </rPr>
      <t>0-2</t>
    </r>
    <r>
      <rPr>
        <sz val="10"/>
        <color indexed="10"/>
        <rFont val="Times New Roman CE"/>
        <family val="0"/>
      </rPr>
      <t>)</t>
    </r>
  </si>
  <si>
    <r>
      <t>S</t>
    </r>
    <r>
      <rPr>
        <vertAlign val="subscript"/>
        <sz val="10"/>
        <color indexed="10"/>
        <rFont val="Times New Roman CE"/>
        <family val="1"/>
      </rPr>
      <t>0-2</t>
    </r>
    <r>
      <rPr>
        <sz val="10"/>
        <color indexed="10"/>
        <rFont val="Times New Roman CE"/>
        <family val="0"/>
      </rPr>
      <t>=A×</t>
    </r>
  </si>
  <si>
    <r>
      <t>h</t>
    </r>
    <r>
      <rPr>
        <sz val="10"/>
        <color indexed="10"/>
        <rFont val="Times New Roman CE"/>
        <family val="0"/>
      </rPr>
      <t>(S</t>
    </r>
    <r>
      <rPr>
        <vertAlign val="subscript"/>
        <sz val="10"/>
        <color indexed="10"/>
        <rFont val="Times New Roman CE"/>
        <family val="1"/>
      </rPr>
      <t>0-2</t>
    </r>
    <r>
      <rPr>
        <sz val="10"/>
        <color indexed="10"/>
        <rFont val="Times New Roman CE"/>
        <family val="0"/>
      </rPr>
      <t>)=</t>
    </r>
    <r>
      <rPr>
        <sz val="10"/>
        <color indexed="10"/>
        <rFont val="Symbol"/>
        <family val="1"/>
      </rPr>
      <t>h</t>
    </r>
    <r>
      <rPr>
        <sz val="10"/>
        <color indexed="10"/>
        <rFont val="Times New Roman CE"/>
        <family val="0"/>
      </rPr>
      <t>(A)×</t>
    </r>
  </si>
  <si>
    <r>
      <t>S</t>
    </r>
    <r>
      <rPr>
        <vertAlign val="subscript"/>
        <sz val="10"/>
        <color indexed="12"/>
        <rFont val="Times New Roman CE"/>
        <family val="1"/>
      </rPr>
      <t>0-1</t>
    </r>
    <r>
      <rPr>
        <sz val="10"/>
        <color indexed="12"/>
        <rFont val="Times New Roman CE"/>
        <family val="0"/>
      </rPr>
      <t>=-A×</t>
    </r>
  </si>
  <si>
    <r>
      <t>h</t>
    </r>
    <r>
      <rPr>
        <sz val="10"/>
        <color indexed="12"/>
        <rFont val="Times New Roman CE"/>
        <family val="0"/>
      </rPr>
      <t>(S</t>
    </r>
    <r>
      <rPr>
        <vertAlign val="subscript"/>
        <sz val="10"/>
        <color indexed="12"/>
        <rFont val="Times New Roman CE"/>
        <family val="1"/>
      </rPr>
      <t>0-1</t>
    </r>
    <r>
      <rPr>
        <sz val="10"/>
        <color indexed="12"/>
        <rFont val="Times New Roman CE"/>
        <family val="0"/>
      </rPr>
      <t>)=-</t>
    </r>
    <r>
      <rPr>
        <sz val="10"/>
        <color indexed="12"/>
        <rFont val="Symbol"/>
        <family val="1"/>
      </rPr>
      <t>h</t>
    </r>
    <r>
      <rPr>
        <sz val="10"/>
        <color indexed="12"/>
        <rFont val="Times New Roman CE"/>
        <family val="0"/>
      </rPr>
      <t>(A)×</t>
    </r>
  </si>
  <si>
    <r>
      <t>S</t>
    </r>
    <r>
      <rPr>
        <vertAlign val="subscript"/>
        <sz val="10"/>
        <color indexed="10"/>
        <rFont val="Times New Roman CE"/>
        <family val="1"/>
      </rPr>
      <t>0-2</t>
    </r>
    <r>
      <rPr>
        <sz val="10"/>
        <color indexed="10"/>
        <rFont val="Times New Roman CE"/>
        <family val="0"/>
      </rPr>
      <t>=M</t>
    </r>
    <r>
      <rPr>
        <vertAlign val="subscript"/>
        <sz val="10"/>
        <color indexed="10"/>
        <rFont val="Times New Roman CE"/>
        <family val="1"/>
      </rPr>
      <t>0-2</t>
    </r>
    <r>
      <rPr>
        <sz val="10"/>
        <color indexed="10"/>
        <rFont val="Times New Roman CE"/>
        <family val="0"/>
      </rPr>
      <t>/</t>
    </r>
  </si>
  <si>
    <r>
      <t>S</t>
    </r>
    <r>
      <rPr>
        <vertAlign val="subscript"/>
        <sz val="10"/>
        <color indexed="10"/>
        <rFont val="Times New Roman CE"/>
        <family val="1"/>
      </rPr>
      <t>1-3</t>
    </r>
    <r>
      <rPr>
        <sz val="10"/>
        <color indexed="10"/>
        <rFont val="Times New Roman CE"/>
        <family val="0"/>
      </rPr>
      <t>=M</t>
    </r>
    <r>
      <rPr>
        <vertAlign val="subscript"/>
        <sz val="10"/>
        <color indexed="10"/>
        <rFont val="Times New Roman CE"/>
        <family val="1"/>
      </rPr>
      <t>1-3</t>
    </r>
    <r>
      <rPr>
        <sz val="10"/>
        <color indexed="10"/>
        <rFont val="Times New Roman CE"/>
        <family val="0"/>
      </rPr>
      <t>/</t>
    </r>
  </si>
  <si>
    <r>
      <t>h</t>
    </r>
    <r>
      <rPr>
        <sz val="10"/>
        <color indexed="10"/>
        <rFont val="Times New Roman CE"/>
        <family val="0"/>
      </rPr>
      <t>(S</t>
    </r>
    <r>
      <rPr>
        <vertAlign val="subscript"/>
        <sz val="10"/>
        <color indexed="10"/>
        <rFont val="Times New Roman CE"/>
        <family val="1"/>
      </rPr>
      <t>1-3</t>
    </r>
    <r>
      <rPr>
        <sz val="10"/>
        <color indexed="10"/>
        <rFont val="Times New Roman CE"/>
        <family val="0"/>
      </rPr>
      <t>)=</t>
    </r>
    <r>
      <rPr>
        <sz val="10"/>
        <color indexed="10"/>
        <rFont val="Symbol"/>
        <family val="1"/>
      </rPr>
      <t>h</t>
    </r>
    <r>
      <rPr>
        <sz val="10"/>
        <color indexed="10"/>
        <rFont val="Times New Roman CE"/>
        <family val="0"/>
      </rPr>
      <t>(M</t>
    </r>
    <r>
      <rPr>
        <vertAlign val="subscript"/>
        <sz val="10"/>
        <color indexed="10"/>
        <rFont val="Times New Roman CE"/>
        <family val="1"/>
      </rPr>
      <t>1-3</t>
    </r>
    <r>
      <rPr>
        <sz val="10"/>
        <color indexed="10"/>
        <rFont val="Times New Roman CE"/>
        <family val="0"/>
      </rPr>
      <t>)/</t>
    </r>
  </si>
  <si>
    <r>
      <t>h</t>
    </r>
    <r>
      <rPr>
        <sz val="10"/>
        <color indexed="10"/>
        <rFont val="Times New Roman CE"/>
        <family val="0"/>
      </rPr>
      <t>(S</t>
    </r>
    <r>
      <rPr>
        <vertAlign val="subscript"/>
        <sz val="10"/>
        <color indexed="10"/>
        <rFont val="Times New Roman CE"/>
        <family val="1"/>
      </rPr>
      <t>0-2</t>
    </r>
    <r>
      <rPr>
        <sz val="10"/>
        <color indexed="10"/>
        <rFont val="Times New Roman CE"/>
        <family val="0"/>
      </rPr>
      <t>)=</t>
    </r>
    <r>
      <rPr>
        <sz val="10"/>
        <color indexed="10"/>
        <rFont val="Symbol"/>
        <family val="1"/>
      </rPr>
      <t>h</t>
    </r>
    <r>
      <rPr>
        <sz val="10"/>
        <color indexed="10"/>
        <rFont val="Times New Roman CE"/>
        <family val="0"/>
      </rPr>
      <t>(M</t>
    </r>
    <r>
      <rPr>
        <vertAlign val="subscript"/>
        <sz val="10"/>
        <color indexed="10"/>
        <rFont val="Times New Roman CE"/>
        <family val="1"/>
      </rPr>
      <t>0-2</t>
    </r>
    <r>
      <rPr>
        <sz val="10"/>
        <color indexed="10"/>
        <rFont val="Times New Roman CE"/>
        <family val="0"/>
      </rPr>
      <t>)/</t>
    </r>
  </si>
  <si>
    <r>
      <t>h</t>
    </r>
    <r>
      <rPr>
        <sz val="10"/>
        <color indexed="10"/>
        <rFont val="Times New Roman CE"/>
        <family val="0"/>
      </rPr>
      <t>(S</t>
    </r>
    <r>
      <rPr>
        <vertAlign val="subscript"/>
        <sz val="10"/>
        <color indexed="10"/>
        <rFont val="Times New Roman CE"/>
        <family val="1"/>
      </rPr>
      <t>2-4</t>
    </r>
    <r>
      <rPr>
        <sz val="10"/>
        <color indexed="10"/>
        <rFont val="Times New Roman CE"/>
        <family val="0"/>
      </rPr>
      <t>)=</t>
    </r>
    <r>
      <rPr>
        <sz val="10"/>
        <color indexed="10"/>
        <rFont val="Symbol"/>
        <family val="1"/>
      </rPr>
      <t>h</t>
    </r>
    <r>
      <rPr>
        <sz val="10"/>
        <color indexed="10"/>
        <rFont val="Times New Roman CE"/>
        <family val="0"/>
      </rPr>
      <t>(M</t>
    </r>
    <r>
      <rPr>
        <vertAlign val="subscript"/>
        <sz val="10"/>
        <color indexed="10"/>
        <rFont val="Times New Roman CE"/>
        <family val="1"/>
      </rPr>
      <t>2-4</t>
    </r>
    <r>
      <rPr>
        <sz val="10"/>
        <color indexed="10"/>
        <rFont val="Times New Roman CE"/>
        <family val="0"/>
      </rPr>
      <t>)/</t>
    </r>
  </si>
  <si>
    <r>
      <t>S</t>
    </r>
    <r>
      <rPr>
        <vertAlign val="subscript"/>
        <sz val="10"/>
        <color indexed="10"/>
        <rFont val="Times New Roman CE"/>
        <family val="1"/>
      </rPr>
      <t>2-4</t>
    </r>
    <r>
      <rPr>
        <sz val="10"/>
        <color indexed="10"/>
        <rFont val="Times New Roman CE"/>
        <family val="0"/>
      </rPr>
      <t>=M</t>
    </r>
    <r>
      <rPr>
        <vertAlign val="subscript"/>
        <sz val="10"/>
        <color indexed="10"/>
        <rFont val="Times New Roman CE"/>
        <family val="1"/>
      </rPr>
      <t>2-4</t>
    </r>
    <r>
      <rPr>
        <sz val="10"/>
        <color indexed="10"/>
        <rFont val="Times New Roman CE"/>
        <family val="0"/>
      </rPr>
      <t>/</t>
    </r>
  </si>
  <si>
    <r>
      <t>h</t>
    </r>
    <r>
      <rPr>
        <sz val="10"/>
        <color indexed="10"/>
        <rFont val="Times New Roman CE"/>
        <family val="0"/>
      </rPr>
      <t xml:space="preserve">(S </t>
    </r>
    <r>
      <rPr>
        <vertAlign val="subscript"/>
        <sz val="10"/>
        <color indexed="10"/>
        <rFont val="Times New Roman CE"/>
        <family val="1"/>
      </rPr>
      <t>1-3</t>
    </r>
    <r>
      <rPr>
        <sz val="10"/>
        <color indexed="10"/>
        <rFont val="Times New Roman CE"/>
        <family val="0"/>
      </rPr>
      <t>)</t>
    </r>
  </si>
  <si>
    <r>
      <t>h</t>
    </r>
    <r>
      <rPr>
        <sz val="10"/>
        <color indexed="10"/>
        <rFont val="Times New Roman CE"/>
        <family val="0"/>
      </rPr>
      <t xml:space="preserve">(S </t>
    </r>
    <r>
      <rPr>
        <vertAlign val="subscript"/>
        <sz val="10"/>
        <color indexed="10"/>
        <rFont val="Times New Roman CE"/>
        <family val="1"/>
      </rPr>
      <t>2-4</t>
    </r>
    <r>
      <rPr>
        <sz val="10"/>
        <color indexed="10"/>
        <rFont val="Times New Roman CE"/>
        <family val="0"/>
      </rPr>
      <t>)</t>
    </r>
  </si>
  <si>
    <r>
      <t>h</t>
    </r>
    <r>
      <rPr>
        <sz val="10"/>
        <color indexed="12"/>
        <rFont val="Times New Roman CE"/>
        <family val="0"/>
      </rPr>
      <t xml:space="preserve">(S </t>
    </r>
    <r>
      <rPr>
        <vertAlign val="subscript"/>
        <sz val="10"/>
        <color indexed="12"/>
        <rFont val="Times New Roman CE"/>
        <family val="1"/>
      </rPr>
      <t>1-2</t>
    </r>
    <r>
      <rPr>
        <sz val="10"/>
        <color indexed="12"/>
        <rFont val="Times New Roman CE"/>
        <family val="0"/>
      </rPr>
      <t>)</t>
    </r>
  </si>
  <si>
    <r>
      <t>h</t>
    </r>
    <r>
      <rPr>
        <sz val="10"/>
        <color indexed="12"/>
        <rFont val="Times New Roman CE"/>
        <family val="0"/>
      </rPr>
      <t xml:space="preserve">(S </t>
    </r>
    <r>
      <rPr>
        <vertAlign val="subscript"/>
        <sz val="10"/>
        <color indexed="12"/>
        <rFont val="Times New Roman CE"/>
        <family val="1"/>
      </rPr>
      <t>2-3</t>
    </r>
    <r>
      <rPr>
        <sz val="10"/>
        <color indexed="12"/>
        <rFont val="Times New Roman CE"/>
        <family val="0"/>
      </rPr>
      <t>)</t>
    </r>
  </si>
  <si>
    <r>
      <t>S</t>
    </r>
    <r>
      <rPr>
        <vertAlign val="subscript"/>
        <sz val="10"/>
        <color indexed="12"/>
        <rFont val="Times New Roman CE"/>
        <family val="1"/>
      </rPr>
      <t>1-2</t>
    </r>
    <r>
      <rPr>
        <sz val="10"/>
        <color indexed="12"/>
        <rFont val="Times New Roman CE"/>
        <family val="0"/>
      </rPr>
      <t>=-B×s</t>
    </r>
    <r>
      <rPr>
        <vertAlign val="subscript"/>
        <sz val="10"/>
        <color indexed="12"/>
        <rFont val="Times New Roman CE"/>
        <family val="1"/>
      </rPr>
      <t>1-2</t>
    </r>
    <r>
      <rPr>
        <sz val="10"/>
        <color indexed="12"/>
        <rFont val="Times New Roman CE"/>
        <family val="0"/>
      </rPr>
      <t>×z</t>
    </r>
    <r>
      <rPr>
        <vertAlign val="subscript"/>
        <sz val="10"/>
        <color indexed="12"/>
        <rFont val="Times New Roman CE"/>
        <family val="1"/>
      </rPr>
      <t>B</t>
    </r>
    <r>
      <rPr>
        <sz val="10"/>
        <color indexed="12"/>
        <rFont val="Times New Roman CE"/>
        <family val="0"/>
      </rPr>
      <t>/(z</t>
    </r>
    <r>
      <rPr>
        <vertAlign val="subscript"/>
        <sz val="10"/>
        <color indexed="12"/>
        <rFont val="Times New Roman CE"/>
        <family val="1"/>
      </rPr>
      <t>1</t>
    </r>
    <r>
      <rPr>
        <sz val="10"/>
        <color indexed="12"/>
        <rFont val="Times New Roman CE"/>
        <family val="0"/>
      </rPr>
      <t>×z</t>
    </r>
    <r>
      <rPr>
        <vertAlign val="subscript"/>
        <sz val="10"/>
        <color indexed="12"/>
        <rFont val="Times New Roman CE"/>
        <family val="1"/>
      </rPr>
      <t>2</t>
    </r>
    <r>
      <rPr>
        <sz val="10"/>
        <color indexed="12"/>
        <rFont val="Times New Roman CE"/>
        <family val="0"/>
      </rPr>
      <t>)</t>
    </r>
  </si>
  <si>
    <r>
      <t>h</t>
    </r>
    <r>
      <rPr>
        <sz val="10"/>
        <color indexed="12"/>
        <rFont val="Times New Roman CE"/>
        <family val="0"/>
      </rPr>
      <t>(S</t>
    </r>
    <r>
      <rPr>
        <vertAlign val="subscript"/>
        <sz val="10"/>
        <color indexed="12"/>
        <rFont val="Times New Roman CE"/>
        <family val="1"/>
      </rPr>
      <t>1-2</t>
    </r>
    <r>
      <rPr>
        <sz val="10"/>
        <color indexed="12"/>
        <rFont val="Times New Roman CE"/>
        <family val="0"/>
      </rPr>
      <t>)=-</t>
    </r>
    <r>
      <rPr>
        <sz val="10"/>
        <color indexed="12"/>
        <rFont val="Symbol"/>
        <family val="1"/>
      </rPr>
      <t>h</t>
    </r>
    <r>
      <rPr>
        <sz val="10"/>
        <color indexed="12"/>
        <rFont val="Times New Roman CE"/>
        <family val="0"/>
      </rPr>
      <t>(B)×s</t>
    </r>
    <r>
      <rPr>
        <vertAlign val="subscript"/>
        <sz val="10"/>
        <color indexed="12"/>
        <rFont val="Times New Roman CE"/>
        <family val="1"/>
      </rPr>
      <t>1-2</t>
    </r>
    <r>
      <rPr>
        <sz val="10"/>
        <color indexed="12"/>
        <rFont val="Times New Roman CE"/>
        <family val="0"/>
      </rPr>
      <t>×z</t>
    </r>
    <r>
      <rPr>
        <vertAlign val="subscript"/>
        <sz val="10"/>
        <color indexed="12"/>
        <rFont val="Times New Roman CE"/>
        <family val="1"/>
      </rPr>
      <t>B</t>
    </r>
    <r>
      <rPr>
        <sz val="10"/>
        <color indexed="12"/>
        <rFont val="Times New Roman CE"/>
        <family val="0"/>
      </rPr>
      <t>/(z</t>
    </r>
    <r>
      <rPr>
        <vertAlign val="subscript"/>
        <sz val="10"/>
        <color indexed="12"/>
        <rFont val="Times New Roman CE"/>
        <family val="1"/>
      </rPr>
      <t>1</t>
    </r>
    <r>
      <rPr>
        <sz val="10"/>
        <color indexed="12"/>
        <rFont val="Times New Roman CE"/>
        <family val="0"/>
      </rPr>
      <t>×z</t>
    </r>
    <r>
      <rPr>
        <vertAlign val="subscript"/>
        <sz val="10"/>
        <color indexed="12"/>
        <rFont val="Times New Roman CE"/>
        <family val="1"/>
      </rPr>
      <t>2</t>
    </r>
    <r>
      <rPr>
        <sz val="10"/>
        <color indexed="12"/>
        <rFont val="Times New Roman CE"/>
        <family val="0"/>
      </rPr>
      <t>)</t>
    </r>
  </si>
  <si>
    <r>
      <t>S</t>
    </r>
    <r>
      <rPr>
        <vertAlign val="subscript"/>
        <sz val="10"/>
        <color indexed="12"/>
        <rFont val="Times New Roman CE"/>
        <family val="1"/>
      </rPr>
      <t>1-2</t>
    </r>
    <r>
      <rPr>
        <sz val="10"/>
        <color indexed="12"/>
        <rFont val="Times New Roman CE"/>
        <family val="0"/>
      </rPr>
      <t>=A×s</t>
    </r>
    <r>
      <rPr>
        <vertAlign val="subscript"/>
        <sz val="10"/>
        <color indexed="12"/>
        <rFont val="Times New Roman CE"/>
        <family val="1"/>
      </rPr>
      <t>1-2</t>
    </r>
    <r>
      <rPr>
        <sz val="10"/>
        <color indexed="12"/>
        <rFont val="Times New Roman CE"/>
        <family val="0"/>
      </rPr>
      <t>×z</t>
    </r>
    <r>
      <rPr>
        <vertAlign val="subscript"/>
        <sz val="10"/>
        <color indexed="12"/>
        <rFont val="Times New Roman CE"/>
        <family val="1"/>
      </rPr>
      <t>A</t>
    </r>
    <r>
      <rPr>
        <sz val="10"/>
        <color indexed="12"/>
        <rFont val="Times New Roman CE"/>
        <family val="0"/>
      </rPr>
      <t>/(z</t>
    </r>
    <r>
      <rPr>
        <vertAlign val="subscript"/>
        <sz val="10"/>
        <color indexed="12"/>
        <rFont val="Times New Roman CE"/>
        <family val="1"/>
      </rPr>
      <t>1</t>
    </r>
    <r>
      <rPr>
        <sz val="10"/>
        <color indexed="12"/>
        <rFont val="Times New Roman CE"/>
        <family val="0"/>
      </rPr>
      <t>×z</t>
    </r>
    <r>
      <rPr>
        <vertAlign val="subscript"/>
        <sz val="10"/>
        <color indexed="12"/>
        <rFont val="Times New Roman CE"/>
        <family val="1"/>
      </rPr>
      <t>2</t>
    </r>
    <r>
      <rPr>
        <sz val="10"/>
        <color indexed="12"/>
        <rFont val="Times New Roman CE"/>
        <family val="0"/>
      </rPr>
      <t>)</t>
    </r>
  </si>
  <si>
    <r>
      <t>h</t>
    </r>
    <r>
      <rPr>
        <sz val="10"/>
        <color indexed="12"/>
        <rFont val="Times New Roman CE"/>
        <family val="0"/>
      </rPr>
      <t>(S</t>
    </r>
    <r>
      <rPr>
        <vertAlign val="subscript"/>
        <sz val="10"/>
        <color indexed="12"/>
        <rFont val="Times New Roman CE"/>
        <family val="1"/>
      </rPr>
      <t>1-2</t>
    </r>
    <r>
      <rPr>
        <sz val="10"/>
        <color indexed="12"/>
        <rFont val="Times New Roman CE"/>
        <family val="0"/>
      </rPr>
      <t>)=</t>
    </r>
    <r>
      <rPr>
        <sz val="10"/>
        <color indexed="12"/>
        <rFont val="Symbol"/>
        <family val="1"/>
      </rPr>
      <t>h</t>
    </r>
    <r>
      <rPr>
        <sz val="10"/>
        <color indexed="12"/>
        <rFont val="Times New Roman CE"/>
        <family val="0"/>
      </rPr>
      <t>(A)×s</t>
    </r>
    <r>
      <rPr>
        <vertAlign val="subscript"/>
        <sz val="10"/>
        <color indexed="12"/>
        <rFont val="Times New Roman CE"/>
        <family val="1"/>
      </rPr>
      <t>1-2</t>
    </r>
    <r>
      <rPr>
        <sz val="10"/>
        <color indexed="12"/>
        <rFont val="Times New Roman CE"/>
        <family val="0"/>
      </rPr>
      <t>×z</t>
    </r>
    <r>
      <rPr>
        <vertAlign val="subscript"/>
        <sz val="10"/>
        <color indexed="12"/>
        <rFont val="Times New Roman CE"/>
        <family val="1"/>
      </rPr>
      <t>A</t>
    </r>
    <r>
      <rPr>
        <sz val="10"/>
        <color indexed="12"/>
        <rFont val="Times New Roman CE"/>
        <family val="0"/>
      </rPr>
      <t>/(z</t>
    </r>
    <r>
      <rPr>
        <vertAlign val="subscript"/>
        <sz val="10"/>
        <color indexed="12"/>
        <rFont val="Times New Roman CE"/>
        <family val="1"/>
      </rPr>
      <t>1</t>
    </r>
    <r>
      <rPr>
        <sz val="10"/>
        <color indexed="12"/>
        <rFont val="Times New Roman CE"/>
        <family val="0"/>
      </rPr>
      <t>×z</t>
    </r>
    <r>
      <rPr>
        <vertAlign val="subscript"/>
        <sz val="10"/>
        <color indexed="12"/>
        <rFont val="Times New Roman CE"/>
        <family val="1"/>
      </rPr>
      <t>2</t>
    </r>
    <r>
      <rPr>
        <sz val="10"/>
        <color indexed="12"/>
        <rFont val="Times New Roman CE"/>
        <family val="0"/>
      </rPr>
      <t>)</t>
    </r>
  </si>
  <si>
    <r>
      <t>S</t>
    </r>
    <r>
      <rPr>
        <vertAlign val="subscript"/>
        <sz val="10"/>
        <color indexed="12"/>
        <rFont val="Times New Roman CE"/>
        <family val="1"/>
      </rPr>
      <t>1-2</t>
    </r>
    <r>
      <rPr>
        <sz val="10"/>
        <color indexed="12"/>
        <rFont val="Times New Roman CE"/>
        <family val="0"/>
      </rPr>
      <t>=B×s</t>
    </r>
    <r>
      <rPr>
        <vertAlign val="subscript"/>
        <sz val="10"/>
        <color indexed="12"/>
        <rFont val="Times New Roman CE"/>
        <family val="1"/>
      </rPr>
      <t>1-2</t>
    </r>
    <r>
      <rPr>
        <sz val="10"/>
        <color indexed="12"/>
        <rFont val="Times New Roman CE"/>
        <family val="0"/>
      </rPr>
      <t>×z</t>
    </r>
    <r>
      <rPr>
        <vertAlign val="subscript"/>
        <sz val="10"/>
        <color indexed="12"/>
        <rFont val="Times New Roman CE"/>
        <family val="1"/>
      </rPr>
      <t>B</t>
    </r>
    <r>
      <rPr>
        <sz val="10"/>
        <color indexed="12"/>
        <rFont val="Times New Roman CE"/>
        <family val="0"/>
      </rPr>
      <t>/(z</t>
    </r>
    <r>
      <rPr>
        <vertAlign val="subscript"/>
        <sz val="10"/>
        <color indexed="12"/>
        <rFont val="Times New Roman CE"/>
        <family val="1"/>
      </rPr>
      <t>1</t>
    </r>
    <r>
      <rPr>
        <sz val="10"/>
        <color indexed="12"/>
        <rFont val="Times New Roman CE"/>
        <family val="0"/>
      </rPr>
      <t>×z</t>
    </r>
    <r>
      <rPr>
        <vertAlign val="subscript"/>
        <sz val="10"/>
        <color indexed="12"/>
        <rFont val="Times New Roman CE"/>
        <family val="1"/>
      </rPr>
      <t>2</t>
    </r>
    <r>
      <rPr>
        <sz val="10"/>
        <color indexed="12"/>
        <rFont val="Times New Roman CE"/>
        <family val="0"/>
      </rPr>
      <t>)</t>
    </r>
  </si>
  <si>
    <r>
      <t>h</t>
    </r>
    <r>
      <rPr>
        <sz val="10"/>
        <color indexed="12"/>
        <rFont val="Times New Roman CE"/>
        <family val="0"/>
      </rPr>
      <t>(S</t>
    </r>
    <r>
      <rPr>
        <vertAlign val="subscript"/>
        <sz val="10"/>
        <color indexed="12"/>
        <rFont val="Times New Roman CE"/>
        <family val="1"/>
      </rPr>
      <t>1-2</t>
    </r>
    <r>
      <rPr>
        <sz val="10"/>
        <color indexed="12"/>
        <rFont val="Times New Roman CE"/>
        <family val="0"/>
      </rPr>
      <t>)=</t>
    </r>
    <r>
      <rPr>
        <sz val="10"/>
        <color indexed="12"/>
        <rFont val="Symbol"/>
        <family val="1"/>
      </rPr>
      <t>h</t>
    </r>
    <r>
      <rPr>
        <sz val="10"/>
        <color indexed="12"/>
        <rFont val="Times New Roman CE"/>
        <family val="0"/>
      </rPr>
      <t>(B)×s</t>
    </r>
    <r>
      <rPr>
        <vertAlign val="subscript"/>
        <sz val="10"/>
        <color indexed="12"/>
        <rFont val="Times New Roman CE"/>
        <family val="1"/>
      </rPr>
      <t>1-2</t>
    </r>
    <r>
      <rPr>
        <sz val="10"/>
        <color indexed="12"/>
        <rFont val="Times New Roman CE"/>
        <family val="0"/>
      </rPr>
      <t>×z</t>
    </r>
    <r>
      <rPr>
        <vertAlign val="subscript"/>
        <sz val="10"/>
        <color indexed="12"/>
        <rFont val="Times New Roman CE"/>
        <family val="1"/>
      </rPr>
      <t>B</t>
    </r>
    <r>
      <rPr>
        <sz val="10"/>
        <color indexed="12"/>
        <rFont val="Times New Roman CE"/>
        <family val="0"/>
      </rPr>
      <t>/(z</t>
    </r>
    <r>
      <rPr>
        <vertAlign val="subscript"/>
        <sz val="10"/>
        <color indexed="12"/>
        <rFont val="Times New Roman CE"/>
        <family val="1"/>
      </rPr>
      <t>1</t>
    </r>
    <r>
      <rPr>
        <sz val="10"/>
        <color indexed="12"/>
        <rFont val="Times New Roman CE"/>
        <family val="0"/>
      </rPr>
      <t>×z</t>
    </r>
    <r>
      <rPr>
        <vertAlign val="subscript"/>
        <sz val="10"/>
        <color indexed="12"/>
        <rFont val="Times New Roman CE"/>
        <family val="1"/>
      </rPr>
      <t>2</t>
    </r>
    <r>
      <rPr>
        <sz val="10"/>
        <color indexed="12"/>
        <rFont val="Times New Roman CE"/>
        <family val="0"/>
      </rPr>
      <t>)</t>
    </r>
  </si>
  <si>
    <r>
      <t>S</t>
    </r>
    <r>
      <rPr>
        <vertAlign val="subscript"/>
        <sz val="10"/>
        <color indexed="12"/>
        <rFont val="Times New Roman CE"/>
        <family val="1"/>
      </rPr>
      <t>1-2</t>
    </r>
    <r>
      <rPr>
        <sz val="10"/>
        <color indexed="12"/>
        <rFont val="Times New Roman CE"/>
        <family val="0"/>
      </rPr>
      <t>=-A×s</t>
    </r>
    <r>
      <rPr>
        <vertAlign val="subscript"/>
        <sz val="10"/>
        <color indexed="12"/>
        <rFont val="Times New Roman CE"/>
        <family val="1"/>
      </rPr>
      <t>1-2</t>
    </r>
    <r>
      <rPr>
        <sz val="10"/>
        <color indexed="12"/>
        <rFont val="Times New Roman CE"/>
        <family val="0"/>
      </rPr>
      <t>×z</t>
    </r>
    <r>
      <rPr>
        <vertAlign val="subscript"/>
        <sz val="10"/>
        <color indexed="12"/>
        <rFont val="Times New Roman CE"/>
        <family val="1"/>
      </rPr>
      <t>A</t>
    </r>
    <r>
      <rPr>
        <sz val="10"/>
        <color indexed="12"/>
        <rFont val="Times New Roman CE"/>
        <family val="0"/>
      </rPr>
      <t>/(z</t>
    </r>
    <r>
      <rPr>
        <vertAlign val="subscript"/>
        <sz val="10"/>
        <color indexed="12"/>
        <rFont val="Times New Roman CE"/>
        <family val="1"/>
      </rPr>
      <t>1</t>
    </r>
    <r>
      <rPr>
        <sz val="10"/>
        <color indexed="12"/>
        <rFont val="Times New Roman CE"/>
        <family val="0"/>
      </rPr>
      <t>×z</t>
    </r>
    <r>
      <rPr>
        <vertAlign val="subscript"/>
        <sz val="10"/>
        <color indexed="12"/>
        <rFont val="Times New Roman CE"/>
        <family val="1"/>
      </rPr>
      <t>2</t>
    </r>
    <r>
      <rPr>
        <sz val="10"/>
        <color indexed="12"/>
        <rFont val="Times New Roman CE"/>
        <family val="0"/>
      </rPr>
      <t>)</t>
    </r>
  </si>
  <si>
    <r>
      <t>h</t>
    </r>
    <r>
      <rPr>
        <sz val="10"/>
        <color indexed="12"/>
        <rFont val="Times New Roman CE"/>
        <family val="0"/>
      </rPr>
      <t>(S</t>
    </r>
    <r>
      <rPr>
        <vertAlign val="subscript"/>
        <sz val="10"/>
        <color indexed="12"/>
        <rFont val="Times New Roman CE"/>
        <family val="1"/>
      </rPr>
      <t>1-2</t>
    </r>
    <r>
      <rPr>
        <sz val="10"/>
        <color indexed="12"/>
        <rFont val="Times New Roman CE"/>
        <family val="0"/>
      </rPr>
      <t>)=-</t>
    </r>
    <r>
      <rPr>
        <sz val="10"/>
        <color indexed="12"/>
        <rFont val="Symbol"/>
        <family val="1"/>
      </rPr>
      <t>h</t>
    </r>
    <r>
      <rPr>
        <sz val="10"/>
        <color indexed="12"/>
        <rFont val="Times New Roman CE"/>
        <family val="0"/>
      </rPr>
      <t>(A)×s</t>
    </r>
    <r>
      <rPr>
        <vertAlign val="subscript"/>
        <sz val="10"/>
        <color indexed="12"/>
        <rFont val="Times New Roman CE"/>
        <family val="1"/>
      </rPr>
      <t>1-2</t>
    </r>
    <r>
      <rPr>
        <sz val="10"/>
        <color indexed="12"/>
        <rFont val="Times New Roman CE"/>
        <family val="0"/>
      </rPr>
      <t>×z</t>
    </r>
    <r>
      <rPr>
        <vertAlign val="subscript"/>
        <sz val="10"/>
        <color indexed="12"/>
        <rFont val="Times New Roman CE"/>
        <family val="1"/>
      </rPr>
      <t>A</t>
    </r>
    <r>
      <rPr>
        <sz val="10"/>
        <color indexed="12"/>
        <rFont val="Times New Roman CE"/>
        <family val="0"/>
      </rPr>
      <t>/(z</t>
    </r>
    <r>
      <rPr>
        <vertAlign val="subscript"/>
        <sz val="10"/>
        <color indexed="12"/>
        <rFont val="Times New Roman CE"/>
        <family val="1"/>
      </rPr>
      <t>1</t>
    </r>
    <r>
      <rPr>
        <sz val="10"/>
        <color indexed="12"/>
        <rFont val="Times New Roman CE"/>
        <family val="0"/>
      </rPr>
      <t>×z</t>
    </r>
    <r>
      <rPr>
        <vertAlign val="subscript"/>
        <sz val="10"/>
        <color indexed="12"/>
        <rFont val="Times New Roman CE"/>
        <family val="1"/>
      </rPr>
      <t>2</t>
    </r>
    <r>
      <rPr>
        <sz val="10"/>
        <color indexed="12"/>
        <rFont val="Times New Roman CE"/>
        <family val="0"/>
      </rPr>
      <t>)</t>
    </r>
  </si>
  <si>
    <r>
      <t>z</t>
    </r>
    <r>
      <rPr>
        <vertAlign val="subscript"/>
        <sz val="10"/>
        <rFont val="Times New Roman CE"/>
        <family val="1"/>
      </rPr>
      <t>A</t>
    </r>
    <r>
      <rPr>
        <sz val="10"/>
        <rFont val="Times New Roman CE"/>
        <family val="0"/>
      </rPr>
      <t>=z</t>
    </r>
    <r>
      <rPr>
        <vertAlign val="subscript"/>
        <sz val="10"/>
        <rFont val="Times New Roman CE"/>
        <family val="1"/>
      </rPr>
      <t>B</t>
    </r>
    <r>
      <rPr>
        <sz val="10"/>
        <rFont val="Times New Roman CE"/>
        <family val="0"/>
      </rPr>
      <t>=z</t>
    </r>
    <r>
      <rPr>
        <vertAlign val="subscript"/>
        <sz val="10"/>
        <rFont val="Times New Roman CE"/>
        <family val="1"/>
      </rPr>
      <t>1</t>
    </r>
    <r>
      <rPr>
        <sz val="10"/>
        <rFont val="Times New Roman CE"/>
        <family val="0"/>
      </rPr>
      <t>=z</t>
    </r>
    <r>
      <rPr>
        <vertAlign val="subscript"/>
        <sz val="10"/>
        <rFont val="Times New Roman CE"/>
        <family val="1"/>
      </rPr>
      <t>2</t>
    </r>
    <r>
      <rPr>
        <sz val="10"/>
        <rFont val="Times New Roman CE"/>
        <family val="0"/>
      </rPr>
      <t>=</t>
    </r>
  </si>
  <si>
    <r>
      <t>s</t>
    </r>
    <r>
      <rPr>
        <vertAlign val="subscript"/>
        <sz val="10"/>
        <rFont val="Times New Roman CE"/>
        <family val="1"/>
      </rPr>
      <t>1-2</t>
    </r>
    <r>
      <rPr>
        <sz val="10"/>
        <rFont val="Times New Roman CE"/>
        <family val="0"/>
      </rPr>
      <t>=</t>
    </r>
  </si>
  <si>
    <r>
      <t>s</t>
    </r>
    <r>
      <rPr>
        <vertAlign val="subscript"/>
        <sz val="10"/>
        <rFont val="Times New Roman CE"/>
        <family val="1"/>
      </rPr>
      <t>2-3</t>
    </r>
    <r>
      <rPr>
        <sz val="10"/>
        <rFont val="Times New Roman CE"/>
        <family val="0"/>
      </rPr>
      <t>=</t>
    </r>
  </si>
  <si>
    <t>A ferde rúderő számítása a hasonlósági módszerrel!</t>
  </si>
  <si>
    <r>
      <t>h</t>
    </r>
    <r>
      <rPr>
        <sz val="10"/>
        <color indexed="10"/>
        <rFont val="Times New Roman CE"/>
        <family val="0"/>
      </rPr>
      <t xml:space="preserve">(M </t>
    </r>
    <r>
      <rPr>
        <vertAlign val="subscript"/>
        <sz val="10"/>
        <color indexed="10"/>
        <rFont val="Times New Roman CE"/>
        <family val="1"/>
      </rPr>
      <t>3-5</t>
    </r>
    <r>
      <rPr>
        <sz val="10"/>
        <color indexed="10"/>
        <rFont val="Times New Roman CE"/>
        <family val="0"/>
      </rPr>
      <t>)</t>
    </r>
  </si>
  <si>
    <r>
      <t>h</t>
    </r>
    <r>
      <rPr>
        <sz val="10"/>
        <color indexed="10"/>
        <rFont val="Times New Roman CE"/>
        <family val="0"/>
      </rPr>
      <t xml:space="preserve">(M </t>
    </r>
    <r>
      <rPr>
        <vertAlign val="subscript"/>
        <sz val="10"/>
        <color indexed="10"/>
        <rFont val="Times New Roman CE"/>
        <family val="1"/>
      </rPr>
      <t>4-6</t>
    </r>
    <r>
      <rPr>
        <sz val="10"/>
        <color indexed="10"/>
        <rFont val="Times New Roman CE"/>
        <family val="0"/>
      </rPr>
      <t>)</t>
    </r>
  </si>
  <si>
    <r>
      <t>h</t>
    </r>
    <r>
      <rPr>
        <sz val="10"/>
        <color indexed="10"/>
        <rFont val="Times New Roman CE"/>
        <family val="0"/>
      </rPr>
      <t xml:space="preserve">(M </t>
    </r>
    <r>
      <rPr>
        <vertAlign val="subscript"/>
        <sz val="10"/>
        <color indexed="10"/>
        <rFont val="Times New Roman CE"/>
        <family val="1"/>
      </rPr>
      <t>5-7</t>
    </r>
    <r>
      <rPr>
        <sz val="10"/>
        <color indexed="10"/>
        <rFont val="Times New Roman CE"/>
        <family val="0"/>
      </rPr>
      <t>)</t>
    </r>
  </si>
  <si>
    <r>
      <t>h</t>
    </r>
    <r>
      <rPr>
        <sz val="10"/>
        <color indexed="10"/>
        <rFont val="Times New Roman CE"/>
        <family val="0"/>
      </rPr>
      <t xml:space="preserve">(S </t>
    </r>
    <r>
      <rPr>
        <vertAlign val="subscript"/>
        <sz val="10"/>
        <color indexed="10"/>
        <rFont val="Times New Roman CE"/>
        <family val="1"/>
      </rPr>
      <t>0-2</t>
    </r>
    <r>
      <rPr>
        <sz val="10"/>
        <color indexed="10"/>
        <rFont val="Times New Roman CE"/>
        <family val="0"/>
      </rPr>
      <t>)=0   A konzol NÉLKÜLI tartón a rúd VAKRÚD!</t>
    </r>
  </si>
  <si>
    <r>
      <t>h</t>
    </r>
    <r>
      <rPr>
        <sz val="10"/>
        <color indexed="10"/>
        <rFont val="Times New Roman CE"/>
        <family val="0"/>
      </rPr>
      <t xml:space="preserve">(S </t>
    </r>
    <r>
      <rPr>
        <vertAlign val="subscript"/>
        <sz val="10"/>
        <color indexed="10"/>
        <rFont val="Times New Roman CE"/>
        <family val="1"/>
      </rPr>
      <t>3-5</t>
    </r>
    <r>
      <rPr>
        <sz val="10"/>
        <color indexed="10"/>
        <rFont val="Times New Roman CE"/>
        <family val="0"/>
      </rPr>
      <t>)</t>
    </r>
  </si>
  <si>
    <r>
      <t>h</t>
    </r>
    <r>
      <rPr>
        <sz val="10"/>
        <color indexed="10"/>
        <rFont val="Times New Roman CE"/>
        <family val="0"/>
      </rPr>
      <t xml:space="preserve">(S </t>
    </r>
    <r>
      <rPr>
        <vertAlign val="subscript"/>
        <sz val="10"/>
        <color indexed="10"/>
        <rFont val="Times New Roman CE"/>
        <family val="1"/>
      </rPr>
      <t>4-6</t>
    </r>
    <r>
      <rPr>
        <sz val="10"/>
        <color indexed="10"/>
        <rFont val="Times New Roman CE"/>
        <family val="0"/>
      </rPr>
      <t>)</t>
    </r>
  </si>
  <si>
    <r>
      <t>h</t>
    </r>
    <r>
      <rPr>
        <sz val="10"/>
        <color indexed="10"/>
        <rFont val="Times New Roman CE"/>
        <family val="0"/>
      </rPr>
      <t xml:space="preserve">(S </t>
    </r>
    <r>
      <rPr>
        <vertAlign val="subscript"/>
        <sz val="10"/>
        <color indexed="10"/>
        <rFont val="Times New Roman CE"/>
        <family val="1"/>
      </rPr>
      <t>5-7</t>
    </r>
    <r>
      <rPr>
        <sz val="10"/>
        <color indexed="10"/>
        <rFont val="Times New Roman CE"/>
        <family val="0"/>
      </rPr>
      <t>)</t>
    </r>
  </si>
  <si>
    <r>
      <t>h</t>
    </r>
    <r>
      <rPr>
        <sz val="10"/>
        <color indexed="12"/>
        <rFont val="Times New Roman CE"/>
        <family val="0"/>
      </rPr>
      <t xml:space="preserve">(S </t>
    </r>
    <r>
      <rPr>
        <vertAlign val="subscript"/>
        <sz val="10"/>
        <color indexed="12"/>
        <rFont val="Times New Roman CE"/>
        <family val="1"/>
      </rPr>
      <t>3-4</t>
    </r>
    <r>
      <rPr>
        <sz val="10"/>
        <color indexed="12"/>
        <rFont val="Times New Roman CE"/>
        <family val="0"/>
      </rPr>
      <t>)</t>
    </r>
  </si>
  <si>
    <r>
      <t>S</t>
    </r>
    <r>
      <rPr>
        <vertAlign val="subscript"/>
        <sz val="10"/>
        <color indexed="12"/>
        <rFont val="Times New Roman CE"/>
        <family val="1"/>
      </rPr>
      <t>3-4</t>
    </r>
    <r>
      <rPr>
        <sz val="10"/>
        <color indexed="12"/>
        <rFont val="Times New Roman CE"/>
        <family val="0"/>
      </rPr>
      <t>=-B×s</t>
    </r>
    <r>
      <rPr>
        <vertAlign val="subscript"/>
        <sz val="10"/>
        <color indexed="12"/>
        <rFont val="Times New Roman CE"/>
        <family val="1"/>
      </rPr>
      <t>3-4</t>
    </r>
    <r>
      <rPr>
        <sz val="10"/>
        <color indexed="12"/>
        <rFont val="Times New Roman CE"/>
        <family val="0"/>
      </rPr>
      <t>×z</t>
    </r>
    <r>
      <rPr>
        <vertAlign val="subscript"/>
        <sz val="10"/>
        <color indexed="12"/>
        <rFont val="Times New Roman CE"/>
        <family val="1"/>
      </rPr>
      <t>B</t>
    </r>
    <r>
      <rPr>
        <sz val="10"/>
        <color indexed="12"/>
        <rFont val="Times New Roman CE"/>
        <family val="0"/>
      </rPr>
      <t>/(z</t>
    </r>
    <r>
      <rPr>
        <vertAlign val="subscript"/>
        <sz val="10"/>
        <color indexed="12"/>
        <rFont val="Times New Roman CE"/>
        <family val="1"/>
      </rPr>
      <t>1</t>
    </r>
    <r>
      <rPr>
        <sz val="10"/>
        <color indexed="12"/>
        <rFont val="Times New Roman CE"/>
        <family val="0"/>
      </rPr>
      <t>×z</t>
    </r>
    <r>
      <rPr>
        <vertAlign val="subscript"/>
        <sz val="10"/>
        <color indexed="12"/>
        <rFont val="Times New Roman CE"/>
        <family val="1"/>
      </rPr>
      <t>2</t>
    </r>
    <r>
      <rPr>
        <sz val="10"/>
        <color indexed="12"/>
        <rFont val="Times New Roman CE"/>
        <family val="0"/>
      </rPr>
      <t>)</t>
    </r>
  </si>
  <si>
    <r>
      <t>s</t>
    </r>
    <r>
      <rPr>
        <vertAlign val="subscript"/>
        <sz val="10"/>
        <rFont val="Times New Roman CE"/>
        <family val="1"/>
      </rPr>
      <t>3-4</t>
    </r>
    <r>
      <rPr>
        <sz val="10"/>
        <rFont val="Times New Roman CE"/>
        <family val="0"/>
      </rPr>
      <t>=</t>
    </r>
  </si>
  <si>
    <r>
      <t>S</t>
    </r>
    <r>
      <rPr>
        <vertAlign val="subscript"/>
        <sz val="10"/>
        <color indexed="12"/>
        <rFont val="Times New Roman CE"/>
        <family val="1"/>
      </rPr>
      <t>3-4</t>
    </r>
    <r>
      <rPr>
        <sz val="10"/>
        <color indexed="12"/>
        <rFont val="Times New Roman CE"/>
        <family val="0"/>
      </rPr>
      <t>=A×s</t>
    </r>
    <r>
      <rPr>
        <vertAlign val="subscript"/>
        <sz val="10"/>
        <color indexed="12"/>
        <rFont val="Times New Roman CE"/>
        <family val="1"/>
      </rPr>
      <t>3-4</t>
    </r>
    <r>
      <rPr>
        <sz val="10"/>
        <color indexed="12"/>
        <rFont val="Times New Roman CE"/>
        <family val="0"/>
      </rPr>
      <t>×z</t>
    </r>
    <r>
      <rPr>
        <vertAlign val="subscript"/>
        <sz val="10"/>
        <color indexed="12"/>
        <rFont val="Times New Roman CE"/>
        <family val="1"/>
      </rPr>
      <t>A</t>
    </r>
    <r>
      <rPr>
        <sz val="10"/>
        <color indexed="12"/>
        <rFont val="Times New Roman CE"/>
        <family val="0"/>
      </rPr>
      <t>/(z</t>
    </r>
    <r>
      <rPr>
        <vertAlign val="subscript"/>
        <sz val="10"/>
        <color indexed="12"/>
        <rFont val="Times New Roman CE"/>
        <family val="1"/>
      </rPr>
      <t>1</t>
    </r>
    <r>
      <rPr>
        <sz val="10"/>
        <color indexed="12"/>
        <rFont val="Times New Roman CE"/>
        <family val="0"/>
      </rPr>
      <t>×z</t>
    </r>
    <r>
      <rPr>
        <vertAlign val="subscript"/>
        <sz val="10"/>
        <color indexed="12"/>
        <rFont val="Times New Roman CE"/>
        <family val="1"/>
      </rPr>
      <t>2</t>
    </r>
    <r>
      <rPr>
        <sz val="10"/>
        <color indexed="12"/>
        <rFont val="Times New Roman CE"/>
        <family val="0"/>
      </rPr>
      <t>)</t>
    </r>
  </si>
  <si>
    <r>
      <t>h</t>
    </r>
    <r>
      <rPr>
        <sz val="10"/>
        <color indexed="12"/>
        <rFont val="Times New Roman CE"/>
        <family val="0"/>
      </rPr>
      <t>(S</t>
    </r>
    <r>
      <rPr>
        <vertAlign val="subscript"/>
        <sz val="10"/>
        <color indexed="12"/>
        <rFont val="Times New Roman CE"/>
        <family val="1"/>
      </rPr>
      <t>3-4</t>
    </r>
    <r>
      <rPr>
        <sz val="10"/>
        <color indexed="12"/>
        <rFont val="Times New Roman CE"/>
        <family val="0"/>
      </rPr>
      <t>)=-</t>
    </r>
    <r>
      <rPr>
        <sz val="10"/>
        <color indexed="12"/>
        <rFont val="Symbol"/>
        <family val="1"/>
      </rPr>
      <t>h</t>
    </r>
    <r>
      <rPr>
        <sz val="10"/>
        <color indexed="12"/>
        <rFont val="Times New Roman CE"/>
        <family val="0"/>
      </rPr>
      <t>(B)×s</t>
    </r>
    <r>
      <rPr>
        <vertAlign val="subscript"/>
        <sz val="10"/>
        <color indexed="12"/>
        <rFont val="Times New Roman CE"/>
        <family val="1"/>
      </rPr>
      <t>3-4</t>
    </r>
    <r>
      <rPr>
        <sz val="10"/>
        <color indexed="12"/>
        <rFont val="Times New Roman CE"/>
        <family val="0"/>
      </rPr>
      <t>×z</t>
    </r>
    <r>
      <rPr>
        <vertAlign val="subscript"/>
        <sz val="10"/>
        <color indexed="12"/>
        <rFont val="Times New Roman CE"/>
        <family val="1"/>
      </rPr>
      <t>B</t>
    </r>
    <r>
      <rPr>
        <sz val="10"/>
        <color indexed="12"/>
        <rFont val="Times New Roman CE"/>
        <family val="0"/>
      </rPr>
      <t>/(z</t>
    </r>
    <r>
      <rPr>
        <vertAlign val="subscript"/>
        <sz val="10"/>
        <color indexed="12"/>
        <rFont val="Times New Roman CE"/>
        <family val="1"/>
      </rPr>
      <t>1</t>
    </r>
    <r>
      <rPr>
        <sz val="10"/>
        <color indexed="12"/>
        <rFont val="Times New Roman CE"/>
        <family val="0"/>
      </rPr>
      <t>×z</t>
    </r>
    <r>
      <rPr>
        <vertAlign val="subscript"/>
        <sz val="10"/>
        <color indexed="12"/>
        <rFont val="Times New Roman CE"/>
        <family val="1"/>
      </rPr>
      <t>2</t>
    </r>
    <r>
      <rPr>
        <sz val="10"/>
        <color indexed="12"/>
        <rFont val="Times New Roman CE"/>
        <family val="0"/>
      </rPr>
      <t>)</t>
    </r>
  </si>
  <si>
    <r>
      <t>h</t>
    </r>
    <r>
      <rPr>
        <sz val="10"/>
        <color indexed="12"/>
        <rFont val="Times New Roman CE"/>
        <family val="0"/>
      </rPr>
      <t>(S</t>
    </r>
    <r>
      <rPr>
        <vertAlign val="subscript"/>
        <sz val="10"/>
        <color indexed="12"/>
        <rFont val="Times New Roman CE"/>
        <family val="1"/>
      </rPr>
      <t>3-4</t>
    </r>
    <r>
      <rPr>
        <sz val="10"/>
        <color indexed="12"/>
        <rFont val="Times New Roman CE"/>
        <family val="0"/>
      </rPr>
      <t>)=</t>
    </r>
    <r>
      <rPr>
        <sz val="10"/>
        <color indexed="12"/>
        <rFont val="Symbol"/>
        <family val="1"/>
      </rPr>
      <t>h</t>
    </r>
    <r>
      <rPr>
        <sz val="10"/>
        <color indexed="12"/>
        <rFont val="Times New Roman CE"/>
        <family val="0"/>
      </rPr>
      <t>(A)×s</t>
    </r>
    <r>
      <rPr>
        <vertAlign val="subscript"/>
        <sz val="10"/>
        <color indexed="12"/>
        <rFont val="Times New Roman CE"/>
        <family val="1"/>
      </rPr>
      <t>3-4</t>
    </r>
    <r>
      <rPr>
        <sz val="10"/>
        <color indexed="12"/>
        <rFont val="Times New Roman CE"/>
        <family val="0"/>
      </rPr>
      <t>×z</t>
    </r>
    <r>
      <rPr>
        <vertAlign val="subscript"/>
        <sz val="10"/>
        <color indexed="12"/>
        <rFont val="Times New Roman CE"/>
        <family val="1"/>
      </rPr>
      <t>A</t>
    </r>
    <r>
      <rPr>
        <sz val="10"/>
        <color indexed="12"/>
        <rFont val="Times New Roman CE"/>
        <family val="0"/>
      </rPr>
      <t>/(z</t>
    </r>
    <r>
      <rPr>
        <vertAlign val="subscript"/>
        <sz val="10"/>
        <color indexed="12"/>
        <rFont val="Times New Roman CE"/>
        <family val="1"/>
      </rPr>
      <t>1</t>
    </r>
    <r>
      <rPr>
        <sz val="10"/>
        <color indexed="12"/>
        <rFont val="Times New Roman CE"/>
        <family val="0"/>
      </rPr>
      <t>×z</t>
    </r>
    <r>
      <rPr>
        <vertAlign val="subscript"/>
        <sz val="10"/>
        <color indexed="12"/>
        <rFont val="Times New Roman CE"/>
        <family val="1"/>
      </rPr>
      <t>2</t>
    </r>
    <r>
      <rPr>
        <sz val="10"/>
        <color indexed="12"/>
        <rFont val="Times New Roman CE"/>
        <family val="0"/>
      </rPr>
      <t>)</t>
    </r>
  </si>
  <si>
    <r>
      <t>h</t>
    </r>
    <r>
      <rPr>
        <sz val="10"/>
        <color indexed="12"/>
        <rFont val="Times New Roman CE"/>
        <family val="0"/>
      </rPr>
      <t xml:space="preserve">(S </t>
    </r>
    <r>
      <rPr>
        <vertAlign val="subscript"/>
        <sz val="10"/>
        <color indexed="12"/>
        <rFont val="Times New Roman CE"/>
        <family val="1"/>
      </rPr>
      <t>5-6</t>
    </r>
    <r>
      <rPr>
        <sz val="10"/>
        <color indexed="12"/>
        <rFont val="Times New Roman CE"/>
        <family val="0"/>
      </rPr>
      <t>)</t>
    </r>
  </si>
  <si>
    <r>
      <t>s</t>
    </r>
    <r>
      <rPr>
        <vertAlign val="subscript"/>
        <sz val="10"/>
        <rFont val="Times New Roman CE"/>
        <family val="1"/>
      </rPr>
      <t>5-6</t>
    </r>
    <r>
      <rPr>
        <sz val="10"/>
        <rFont val="Times New Roman CE"/>
        <family val="0"/>
      </rPr>
      <t>=</t>
    </r>
  </si>
  <si>
    <t>Az első ferde rúderő számítása csomóponti módszerrel</t>
  </si>
  <si>
    <r>
      <t>h</t>
    </r>
    <r>
      <rPr>
        <sz val="10"/>
        <color indexed="60"/>
        <rFont val="Times New Roman CE"/>
        <family val="0"/>
      </rPr>
      <t xml:space="preserve">(S </t>
    </r>
    <r>
      <rPr>
        <vertAlign val="subscript"/>
        <sz val="10"/>
        <color indexed="60"/>
        <rFont val="Times New Roman CE"/>
        <family val="1"/>
      </rPr>
      <t>6-7</t>
    </r>
    <r>
      <rPr>
        <sz val="10"/>
        <color indexed="60"/>
        <rFont val="Times New Roman CE"/>
        <family val="0"/>
      </rPr>
      <t>)=0</t>
    </r>
  </si>
  <si>
    <t>A 6-7 jelű rúdban az alsó pályás esetben NEM ÉBRED RÚDERŐ!</t>
  </si>
  <si>
    <t>(alsópályás kialakítás)</t>
  </si>
  <si>
    <t>A rácsos főtartó leggyakrabban másodlagos</t>
  </si>
  <si>
    <t>tartóelemek közvetítésével kapja meg a terhe-</t>
  </si>
  <si>
    <t>lést (az önsúly természetesen közvetlen teher!).</t>
  </si>
  <si>
    <t>Így ezek a tartók ÁTVITELES tartóknak minő-</t>
  </si>
  <si>
    <t>sülnek, és igénybevételi hatásábráik ennek fi-</t>
  </si>
  <si>
    <t>gyelembevételével készítendők.</t>
  </si>
  <si>
    <t>(felsőpályás kialakítás)</t>
  </si>
  <si>
    <t xml:space="preserve">Az alsópályás és a felsőpályás kialakítás sok </t>
  </si>
  <si>
    <t xml:space="preserve">esetben azonos hatásábrákat eredményez. </t>
  </si>
  <si>
    <t>Különbség azoknál a rudaknál jelentkezik, ame-</t>
  </si>
  <si>
    <t>lyeknél a számításhoz alkalmazott hármas átmet-</t>
  </si>
  <si>
    <t xml:space="preserve">szés NEM AZONOS átviteli közben metszi a </t>
  </si>
  <si>
    <t>pályaszintet.</t>
  </si>
  <si>
    <t>OSZLOPOS RÁCSOZÁSÚ RÁCSOSTARTÓK RÚDERŐ-HATÁSÁBRÁI</t>
  </si>
  <si>
    <t>SZIMMETRIKUS RÁCSOZÁSÚ RÁCSOSTARTÓK RÚDERŐ-HATÁSÁBRÁI</t>
  </si>
  <si>
    <t>A rácsostartók rúderő-hatásábráinak előállítása</t>
  </si>
  <si>
    <t>során a rúderők meghatározási technikáit alkal-</t>
  </si>
  <si>
    <t xml:space="preserve">mazhatjuk: csomóponti módszer, főponti és </t>
  </si>
  <si>
    <t>hasonlósági módszer. A különbség csak annyi,</t>
  </si>
  <si>
    <r>
      <t>z</t>
    </r>
    <r>
      <rPr>
        <b/>
        <vertAlign val="subscript"/>
        <sz val="10"/>
        <color indexed="45"/>
        <rFont val="Times New Roman CE"/>
        <family val="0"/>
      </rPr>
      <t>B</t>
    </r>
  </si>
  <si>
    <r>
      <t>z</t>
    </r>
    <r>
      <rPr>
        <b/>
        <vertAlign val="subscript"/>
        <sz val="10"/>
        <color indexed="57"/>
        <rFont val="Times New Roman CE"/>
        <family val="0"/>
      </rPr>
      <t>A</t>
    </r>
  </si>
  <si>
    <t>KÉTTÁMASZÚ RÁCSOS KERET RÚDERŐ-HATÁSÁBRÁI</t>
  </si>
  <si>
    <t>1,6</t>
  </si>
  <si>
    <t>0,4</t>
  </si>
  <si>
    <t>A ferde rácsrudak-oszlopok rúderő-hatásábráiban</t>
  </si>
  <si>
    <t>az övrudak metszéspontjaiként adódó főpont ilyen</t>
  </si>
  <si>
    <t>esetekben kerülhet a támaszközön belülre is, emiatt</t>
  </si>
  <si>
    <t>mind az A vonal, mind a B vonal szorzója lehet azo-</t>
  </si>
  <si>
    <t>nos előjelű.</t>
  </si>
  <si>
    <r>
      <t>h</t>
    </r>
    <r>
      <rPr>
        <b/>
        <sz val="10"/>
        <color indexed="10"/>
        <rFont val="Times New Roman CE"/>
        <family val="0"/>
      </rPr>
      <t>(B)</t>
    </r>
  </si>
  <si>
    <r>
      <t>h</t>
    </r>
    <r>
      <rPr>
        <b/>
        <sz val="10"/>
        <color indexed="17"/>
        <rFont val="Times New Roman CE"/>
        <family val="0"/>
      </rPr>
      <t>(A)</t>
    </r>
  </si>
  <si>
    <t>A kijelölt oszlop rúderőmeghatározását hasonló-</t>
  </si>
  <si>
    <t xml:space="preserve">sági módszerrel végezzük. </t>
  </si>
  <si>
    <r>
      <t>z</t>
    </r>
    <r>
      <rPr>
        <vertAlign val="subscript"/>
        <sz val="10"/>
        <rFont val="Times New Roman CE"/>
        <family val="0"/>
      </rPr>
      <t>1</t>
    </r>
    <r>
      <rPr>
        <sz val="10"/>
        <rFont val="Times New Roman CE"/>
        <family val="0"/>
      </rPr>
      <t>=z</t>
    </r>
    <r>
      <rPr>
        <vertAlign val="subscript"/>
        <sz val="10"/>
        <rFont val="Times New Roman CE"/>
        <family val="0"/>
      </rPr>
      <t>2</t>
    </r>
    <r>
      <rPr>
        <sz val="10"/>
        <rFont val="Times New Roman CE"/>
        <family val="0"/>
      </rPr>
      <t>=s=3 m, z</t>
    </r>
    <r>
      <rPr>
        <vertAlign val="subscript"/>
        <sz val="10"/>
        <rFont val="Times New Roman CE"/>
        <family val="0"/>
      </rPr>
      <t>A</t>
    </r>
    <r>
      <rPr>
        <sz val="10"/>
        <rFont val="Times New Roman CE"/>
        <family val="0"/>
      </rPr>
      <t>=4 m, z</t>
    </r>
    <r>
      <rPr>
        <vertAlign val="subscript"/>
        <sz val="10"/>
        <rFont val="Times New Roman CE"/>
        <family val="0"/>
      </rPr>
      <t>B</t>
    </r>
    <r>
      <rPr>
        <sz val="10"/>
        <rFont val="Times New Roman CE"/>
        <family val="0"/>
      </rPr>
      <t>=2 m</t>
    </r>
  </si>
  <si>
    <t xml:space="preserve">A pozitív A erő főpontra vonatkozó nyomatékát a </t>
  </si>
  <si>
    <r>
      <t xml:space="preserve">Ha az egységerő </t>
    </r>
    <r>
      <rPr>
        <b/>
        <sz val="10"/>
        <rFont val="Times New Roman CE"/>
        <family val="0"/>
      </rPr>
      <t>3</t>
    </r>
    <r>
      <rPr>
        <sz val="10"/>
        <rFont val="Times New Roman CE"/>
        <family val="0"/>
      </rPr>
      <t>-tól jobbra van, az A támaszból:</t>
    </r>
  </si>
  <si>
    <r>
      <t>S</t>
    </r>
    <r>
      <rPr>
        <vertAlign val="subscript"/>
        <sz val="10"/>
        <rFont val="Times New Roman CE"/>
        <family val="0"/>
      </rPr>
      <t>2-3</t>
    </r>
    <r>
      <rPr>
        <sz val="10"/>
        <rFont val="Times New Roman CE"/>
        <family val="0"/>
      </rPr>
      <t>=A×(z</t>
    </r>
    <r>
      <rPr>
        <vertAlign val="subscript"/>
        <sz val="10"/>
        <rFont val="Times New Roman CE"/>
        <family val="0"/>
      </rPr>
      <t>A</t>
    </r>
    <r>
      <rPr>
        <sz val="10"/>
        <rFont val="Times New Roman CE"/>
        <family val="0"/>
      </rPr>
      <t>×s)/(z</t>
    </r>
    <r>
      <rPr>
        <vertAlign val="subscript"/>
        <sz val="10"/>
        <rFont val="Times New Roman CE"/>
        <family val="0"/>
      </rPr>
      <t>1</t>
    </r>
    <r>
      <rPr>
        <sz val="10"/>
        <rFont val="Times New Roman CE"/>
        <family val="0"/>
      </rPr>
      <t>×z</t>
    </r>
    <r>
      <rPr>
        <vertAlign val="subscript"/>
        <sz val="10"/>
        <rFont val="Times New Roman CE"/>
        <family val="0"/>
      </rPr>
      <t>2</t>
    </r>
    <r>
      <rPr>
        <sz val="10"/>
        <rFont val="Times New Roman CE"/>
        <family val="0"/>
      </rPr>
      <t>)=A×(4×3)/(3×3)=4/3×A</t>
    </r>
  </si>
  <si>
    <r>
      <t>az S</t>
    </r>
    <r>
      <rPr>
        <vertAlign val="subscript"/>
        <sz val="10"/>
        <rFont val="Times New Roman CE"/>
        <family val="0"/>
      </rPr>
      <t>2-3</t>
    </r>
    <r>
      <rPr>
        <sz val="10"/>
        <rFont val="Times New Roman CE"/>
        <family val="0"/>
      </rPr>
      <t xml:space="preserve"> nyomással tudja kiegyensúlyozni, tehát az</t>
    </r>
  </si>
  <si>
    <r>
      <t>h</t>
    </r>
    <r>
      <rPr>
        <sz val="10"/>
        <rFont val="Times New Roman CE"/>
        <family val="0"/>
      </rPr>
      <t>(S</t>
    </r>
    <r>
      <rPr>
        <vertAlign val="subscript"/>
        <sz val="10"/>
        <rFont val="Times New Roman CE"/>
        <family val="0"/>
      </rPr>
      <t>2-3</t>
    </r>
    <r>
      <rPr>
        <sz val="10"/>
        <rFont val="Times New Roman CE"/>
        <family val="0"/>
      </rPr>
      <t>)=</t>
    </r>
    <r>
      <rPr>
        <sz val="10"/>
        <rFont val="Symbol"/>
        <family val="1"/>
      </rPr>
      <t>h</t>
    </r>
    <r>
      <rPr>
        <sz val="10"/>
        <rFont val="Times New Roman CE"/>
        <family val="0"/>
      </rPr>
      <t>(A)×(-4/3)</t>
    </r>
  </si>
  <si>
    <r>
      <t xml:space="preserve">Ha az egységerő </t>
    </r>
    <r>
      <rPr>
        <b/>
        <sz val="10"/>
        <rFont val="Times New Roman CE"/>
        <family val="0"/>
      </rPr>
      <t>1</t>
    </r>
    <r>
      <rPr>
        <sz val="10"/>
        <rFont val="Times New Roman CE"/>
        <family val="0"/>
      </rPr>
      <t>-től balra van, a B támaszból:</t>
    </r>
  </si>
  <si>
    <r>
      <t>S</t>
    </r>
    <r>
      <rPr>
        <vertAlign val="subscript"/>
        <sz val="10"/>
        <rFont val="Times New Roman CE"/>
        <family val="0"/>
      </rPr>
      <t>2-3</t>
    </r>
    <r>
      <rPr>
        <sz val="10"/>
        <rFont val="Times New Roman CE"/>
        <family val="0"/>
      </rPr>
      <t>=B×(z</t>
    </r>
    <r>
      <rPr>
        <vertAlign val="subscript"/>
        <sz val="10"/>
        <rFont val="Times New Roman CE"/>
        <family val="0"/>
      </rPr>
      <t>B</t>
    </r>
    <r>
      <rPr>
        <sz val="10"/>
        <rFont val="Times New Roman CE"/>
        <family val="0"/>
      </rPr>
      <t>×s)/(z</t>
    </r>
    <r>
      <rPr>
        <vertAlign val="subscript"/>
        <sz val="10"/>
        <rFont val="Times New Roman CE"/>
        <family val="0"/>
      </rPr>
      <t>1</t>
    </r>
    <r>
      <rPr>
        <sz val="10"/>
        <rFont val="Times New Roman CE"/>
        <family val="0"/>
      </rPr>
      <t>×z</t>
    </r>
    <r>
      <rPr>
        <vertAlign val="subscript"/>
        <sz val="10"/>
        <rFont val="Times New Roman CE"/>
        <family val="0"/>
      </rPr>
      <t>2</t>
    </r>
    <r>
      <rPr>
        <sz val="10"/>
        <rFont val="Times New Roman CE"/>
        <family val="0"/>
      </rPr>
      <t>)=B×(2×3)/(3×3)=2/3×A</t>
    </r>
  </si>
  <si>
    <t xml:space="preserve">A pozitív B erő főpontra vonatkozó nyomatékát a </t>
  </si>
  <si>
    <r>
      <t>h</t>
    </r>
    <r>
      <rPr>
        <sz val="10"/>
        <rFont val="Times New Roman CE"/>
        <family val="0"/>
      </rPr>
      <t>(S</t>
    </r>
    <r>
      <rPr>
        <vertAlign val="subscript"/>
        <sz val="10"/>
        <rFont val="Times New Roman CE"/>
        <family val="0"/>
      </rPr>
      <t>2-3</t>
    </r>
    <r>
      <rPr>
        <sz val="10"/>
        <rFont val="Times New Roman CE"/>
        <family val="0"/>
      </rPr>
      <t>)=</t>
    </r>
    <r>
      <rPr>
        <sz val="10"/>
        <rFont val="Symbol"/>
        <family val="1"/>
      </rPr>
      <t>h</t>
    </r>
    <r>
      <rPr>
        <sz val="10"/>
        <rFont val="Times New Roman CE"/>
        <family val="0"/>
      </rPr>
      <t>(B)×(-2/3)</t>
    </r>
  </si>
  <si>
    <r>
      <t>h</t>
    </r>
    <r>
      <rPr>
        <b/>
        <sz val="10"/>
        <rFont val="Times New Roman CE"/>
        <family val="0"/>
      </rPr>
      <t>(S</t>
    </r>
    <r>
      <rPr>
        <b/>
        <vertAlign val="subscript"/>
        <sz val="10"/>
        <rFont val="Times New Roman CE"/>
        <family val="0"/>
      </rPr>
      <t>2-3</t>
    </r>
    <r>
      <rPr>
        <b/>
        <sz val="10"/>
        <rFont val="Times New Roman CE"/>
        <family val="0"/>
      </rPr>
      <t>)</t>
    </r>
  </si>
  <si>
    <t>hogy itt az ISMERT mennyiség (rúderő, tá-</t>
  </si>
  <si>
    <t>maszerő) HATÁSFÜGGVÉNYÉvel kell számolni.</t>
  </si>
  <si>
    <r>
      <t xml:space="preserve">pl.: </t>
    </r>
    <r>
      <rPr>
        <sz val="10"/>
        <rFont val="Symbol"/>
        <family val="1"/>
      </rPr>
      <t>h</t>
    </r>
    <r>
      <rPr>
        <sz val="10"/>
        <rFont val="Times New Roman CE"/>
        <family val="0"/>
      </rPr>
      <t>(S</t>
    </r>
    <r>
      <rPr>
        <vertAlign val="subscript"/>
        <sz val="10"/>
        <rFont val="Times New Roman CE"/>
        <family val="1"/>
      </rPr>
      <t>i-j</t>
    </r>
    <r>
      <rPr>
        <sz val="10"/>
        <rFont val="Times New Roman CE"/>
        <family val="0"/>
      </rPr>
      <t xml:space="preserve">) = </t>
    </r>
    <r>
      <rPr>
        <sz val="10"/>
        <rFont val="Symbol"/>
        <family val="1"/>
      </rPr>
      <t>h</t>
    </r>
    <r>
      <rPr>
        <sz val="10"/>
        <rFont val="Times New Roman CE"/>
        <family val="0"/>
      </rPr>
      <t>(A) × (s×z</t>
    </r>
    <r>
      <rPr>
        <vertAlign val="subscript"/>
        <sz val="10"/>
        <rFont val="Times New Roman CE"/>
        <family val="1"/>
      </rPr>
      <t>R</t>
    </r>
    <r>
      <rPr>
        <sz val="10"/>
        <rFont val="Times New Roman CE"/>
        <family val="0"/>
      </rPr>
      <t>)/(z</t>
    </r>
    <r>
      <rPr>
        <vertAlign val="subscript"/>
        <sz val="10"/>
        <rFont val="Times New Roman CE"/>
        <family val="1"/>
      </rPr>
      <t>1</t>
    </r>
    <r>
      <rPr>
        <sz val="10"/>
        <rFont val="Times New Roman CE"/>
        <family val="0"/>
      </rPr>
      <t>×z</t>
    </r>
    <r>
      <rPr>
        <vertAlign val="subscript"/>
        <sz val="10"/>
        <rFont val="Times New Roman CE"/>
        <family val="1"/>
      </rPr>
      <t>2</t>
    </r>
    <r>
      <rPr>
        <sz val="10"/>
        <rFont val="Times New Roman CE"/>
        <family val="0"/>
      </rPr>
      <t>)</t>
    </r>
  </si>
  <si>
    <r>
      <t>pl.:      S</t>
    </r>
    <r>
      <rPr>
        <vertAlign val="subscript"/>
        <sz val="10"/>
        <rFont val="Times New Roman CE"/>
        <family val="1"/>
      </rPr>
      <t>i-j</t>
    </r>
    <r>
      <rPr>
        <sz val="10"/>
        <rFont val="Times New Roman CE"/>
        <family val="0"/>
      </rPr>
      <t xml:space="preserve"> =     A × (s×z</t>
    </r>
    <r>
      <rPr>
        <vertAlign val="subscript"/>
        <sz val="10"/>
        <rFont val="Times New Roman CE"/>
        <family val="1"/>
      </rPr>
      <t>R</t>
    </r>
    <r>
      <rPr>
        <sz val="10"/>
        <rFont val="Times New Roman CE"/>
        <family val="0"/>
      </rPr>
      <t>)/(z</t>
    </r>
    <r>
      <rPr>
        <vertAlign val="subscript"/>
        <sz val="10"/>
        <rFont val="Times New Roman CE"/>
        <family val="1"/>
      </rPr>
      <t>1</t>
    </r>
    <r>
      <rPr>
        <sz val="10"/>
        <rFont val="Times New Roman CE"/>
        <family val="0"/>
      </rPr>
      <t>×z</t>
    </r>
    <r>
      <rPr>
        <vertAlign val="subscript"/>
        <sz val="10"/>
        <rFont val="Times New Roman CE"/>
        <family val="1"/>
      </rPr>
      <t>2</t>
    </r>
    <r>
      <rPr>
        <sz val="10"/>
        <rFont val="Times New Roman CE"/>
        <family val="0"/>
      </rPr>
      <t>)</t>
    </r>
  </si>
  <si>
    <t>felsőpályás kialakítás</t>
  </si>
  <si>
    <t>alsópályás kialakítás</t>
  </si>
  <si>
    <r>
      <t>h</t>
    </r>
    <r>
      <rPr>
        <sz val="10"/>
        <color indexed="10"/>
        <rFont val="Times New Roman CE"/>
        <family val="0"/>
      </rPr>
      <t xml:space="preserve">(S </t>
    </r>
    <r>
      <rPr>
        <vertAlign val="subscript"/>
        <sz val="10"/>
        <color indexed="10"/>
        <rFont val="Times New Roman CE"/>
        <family val="1"/>
      </rPr>
      <t>0-1</t>
    </r>
    <r>
      <rPr>
        <sz val="10"/>
        <color indexed="10"/>
        <rFont val="Times New Roman CE"/>
        <family val="0"/>
      </rPr>
      <t>)</t>
    </r>
  </si>
  <si>
    <r>
      <t>h</t>
    </r>
    <r>
      <rPr>
        <sz val="10"/>
        <color indexed="10"/>
        <rFont val="Times New Roman CE"/>
        <family val="0"/>
      </rPr>
      <t xml:space="preserve">(S </t>
    </r>
    <r>
      <rPr>
        <vertAlign val="subscript"/>
        <sz val="10"/>
        <color indexed="10"/>
        <rFont val="Times New Roman CE"/>
        <family val="1"/>
      </rPr>
      <t>2-3</t>
    </r>
    <r>
      <rPr>
        <sz val="10"/>
        <color indexed="10"/>
        <rFont val="Times New Roman CE"/>
        <family val="0"/>
      </rPr>
      <t>)</t>
    </r>
  </si>
  <si>
    <r>
      <t>h</t>
    </r>
    <r>
      <rPr>
        <sz val="10"/>
        <color indexed="10"/>
        <rFont val="Times New Roman CE"/>
        <family val="0"/>
      </rPr>
      <t xml:space="preserve">(S </t>
    </r>
    <r>
      <rPr>
        <vertAlign val="subscript"/>
        <sz val="10"/>
        <color indexed="10"/>
        <rFont val="Times New Roman CE"/>
        <family val="1"/>
      </rPr>
      <t>4-5</t>
    </r>
    <r>
      <rPr>
        <sz val="10"/>
        <color indexed="10"/>
        <rFont val="Times New Roman CE"/>
        <family val="0"/>
      </rPr>
      <t>)</t>
    </r>
  </si>
  <si>
    <r>
      <t>h</t>
    </r>
    <r>
      <rPr>
        <sz val="10"/>
        <color indexed="12"/>
        <rFont val="Times New Roman CE"/>
        <family val="0"/>
      </rPr>
      <t xml:space="preserve">(S </t>
    </r>
    <r>
      <rPr>
        <vertAlign val="subscript"/>
        <sz val="10"/>
        <color indexed="12"/>
        <rFont val="Times New Roman CE"/>
        <family val="1"/>
      </rPr>
      <t>4-5</t>
    </r>
    <r>
      <rPr>
        <sz val="10"/>
        <color indexed="12"/>
        <rFont val="Times New Roman CE"/>
        <family val="0"/>
      </rPr>
      <t>)</t>
    </r>
  </si>
  <si>
    <r>
      <t>h</t>
    </r>
    <r>
      <rPr>
        <sz val="10"/>
        <color indexed="12"/>
        <rFont val="Times New Roman CE"/>
        <family val="0"/>
      </rPr>
      <t xml:space="preserve">(S </t>
    </r>
    <r>
      <rPr>
        <vertAlign val="subscript"/>
        <sz val="10"/>
        <color indexed="12"/>
        <rFont val="Times New Roman CE"/>
        <family val="1"/>
      </rPr>
      <t>6-7</t>
    </r>
    <r>
      <rPr>
        <sz val="10"/>
        <color indexed="12"/>
        <rFont val="Times New Roman CE"/>
        <family val="0"/>
      </rPr>
      <t>)=0</t>
    </r>
  </si>
  <si>
    <r>
      <t>h</t>
    </r>
    <r>
      <rPr>
        <sz val="10"/>
        <color indexed="10"/>
        <rFont val="Times New Roman CE"/>
        <family val="0"/>
      </rPr>
      <t xml:space="preserve">(S </t>
    </r>
    <r>
      <rPr>
        <vertAlign val="subscript"/>
        <sz val="10"/>
        <color indexed="10"/>
        <rFont val="Times New Roman CE"/>
        <family val="1"/>
      </rPr>
      <t>6-7</t>
    </r>
    <r>
      <rPr>
        <sz val="10"/>
        <color indexed="10"/>
        <rFont val="Times New Roman CE"/>
        <family val="0"/>
      </rPr>
      <t>)</t>
    </r>
  </si>
  <si>
    <t>Az oszlopos rácsozású rácsostartón az oszloperő-</t>
  </si>
  <si>
    <t>ket HASONLÓSÁGI módszerrel állítjuk elő. Mint-</t>
  </si>
  <si>
    <t>hogy a tartón csak EGYETLEN teher van, az átmet-</t>
  </si>
  <si>
    <t>szés egyik oldalán mindig csak egy reakcióerő ma-</t>
  </si>
  <si>
    <t>rad. Ennek alapján a rúderő-hatásábra a megfelelő</t>
  </si>
  <si>
    <t>támaszerő-hatásábra és a hasonlósági módszer</t>
  </si>
  <si>
    <r>
      <t xml:space="preserve">metszékei segítségével felírható. Az </t>
    </r>
    <r>
      <rPr>
        <b/>
        <sz val="10"/>
        <rFont val="Times New Roman CE"/>
        <family val="1"/>
      </rPr>
      <t>A</t>
    </r>
    <r>
      <rPr>
        <sz val="10"/>
        <rFont val="Times New Roman CE"/>
        <family val="0"/>
      </rPr>
      <t xml:space="preserve"> és </t>
    </r>
    <r>
      <rPr>
        <b/>
        <sz val="10"/>
        <rFont val="Times New Roman CE"/>
        <family val="1"/>
      </rPr>
      <t>B</t>
    </r>
    <r>
      <rPr>
        <sz val="10"/>
        <rFont val="Times New Roman CE"/>
        <family val="0"/>
      </rPr>
      <t xml:space="preserve"> vonal</t>
    </r>
  </si>
  <si>
    <t>közötti váltást abban az átviteli közben kell meg-</t>
  </si>
  <si>
    <t xml:space="preserve">rajzolni, amelyben az átmetszés a PÁLYAszintet </t>
  </si>
  <si>
    <t>metszi.</t>
  </si>
  <si>
    <r>
      <t>h</t>
    </r>
    <r>
      <rPr>
        <sz val="10"/>
        <color indexed="10"/>
        <rFont val="Times New Roman CE"/>
        <family val="0"/>
      </rPr>
      <t xml:space="preserve">(S </t>
    </r>
    <r>
      <rPr>
        <vertAlign val="subscript"/>
        <sz val="10"/>
        <color indexed="10"/>
        <rFont val="Times New Roman CE"/>
        <family val="1"/>
      </rPr>
      <t>10-11</t>
    </r>
    <r>
      <rPr>
        <sz val="10"/>
        <color indexed="10"/>
        <rFont val="Times New Roman CE"/>
        <family val="0"/>
      </rPr>
      <t>)</t>
    </r>
  </si>
  <si>
    <r>
      <t>h</t>
    </r>
    <r>
      <rPr>
        <sz val="10"/>
        <color indexed="12"/>
        <rFont val="Times New Roman CE"/>
        <family val="0"/>
      </rPr>
      <t xml:space="preserve">(S </t>
    </r>
    <r>
      <rPr>
        <vertAlign val="subscript"/>
        <sz val="10"/>
        <color indexed="12"/>
        <rFont val="Times New Roman CE"/>
        <family val="1"/>
      </rPr>
      <t>10-1</t>
    </r>
    <r>
      <rPr>
        <sz val="10"/>
        <color indexed="12"/>
        <rFont val="Times New Roman CE"/>
        <family val="0"/>
      </rPr>
      <t>)</t>
    </r>
  </si>
  <si>
    <t>g</t>
  </si>
  <si>
    <t>Az oszlopok és a rács-</t>
  </si>
  <si>
    <t>rudak rúderő-hatásábrái-</t>
  </si>
  <si>
    <t>ban az ÁTMENETI sza-</t>
  </si>
  <si>
    <t xml:space="preserve">kasz FERDESÉGE a tartó </t>
  </si>
  <si>
    <t>két felén ELLENTÉTES.</t>
  </si>
  <si>
    <t>A rácsrudak esetében az</t>
  </si>
  <si>
    <t xml:space="preserve">átmeneti ferde szakasz </t>
  </si>
  <si>
    <t>ÁLLÁSA a rácsrúd állá-</t>
  </si>
  <si>
    <t>sával MEGEGYEZŐ, az</t>
  </si>
  <si>
    <t xml:space="preserve">rúd állásával ELLENTÉTES. </t>
  </si>
  <si>
    <t>oszlopok esetében a rács-</t>
  </si>
  <si>
    <t>NEM PÁRHUZAMOS ÖVŰ RÁCSOSTARTÓ RÚDERŐ-HATÁSÁBRÁI</t>
  </si>
  <si>
    <t>OSZLOPOS RÁCSOZÁSÚ RÁCSOSTARTÓK OSZLOPERŐ-HATÁSÁBRÁI</t>
  </si>
  <si>
    <r>
      <t xml:space="preserve">k </t>
    </r>
    <r>
      <rPr>
        <vertAlign val="subscript"/>
        <sz val="10"/>
        <rFont val="Times New Roman CE"/>
        <family val="1"/>
      </rPr>
      <t>1-3</t>
    </r>
    <r>
      <rPr>
        <sz val="10"/>
        <rFont val="Times New Roman CE"/>
        <family val="0"/>
      </rPr>
      <t xml:space="preserve"> =</t>
    </r>
  </si>
  <si>
    <r>
      <t xml:space="preserve">k </t>
    </r>
    <r>
      <rPr>
        <vertAlign val="subscript"/>
        <sz val="10"/>
        <rFont val="Times New Roman CE"/>
        <family val="1"/>
      </rPr>
      <t>5-7</t>
    </r>
    <r>
      <rPr>
        <sz val="10"/>
        <rFont val="Times New Roman CE"/>
        <family val="0"/>
      </rPr>
      <t xml:space="preserve"> =</t>
    </r>
  </si>
  <si>
    <r>
      <t xml:space="preserve">k </t>
    </r>
    <r>
      <rPr>
        <vertAlign val="subscript"/>
        <sz val="10"/>
        <rFont val="Times New Roman CE"/>
        <family val="1"/>
      </rPr>
      <t>3-5</t>
    </r>
    <r>
      <rPr>
        <sz val="10"/>
        <rFont val="Times New Roman CE"/>
        <family val="0"/>
      </rPr>
      <t xml:space="preserve"> =</t>
    </r>
  </si>
  <si>
    <r>
      <t xml:space="preserve">k </t>
    </r>
    <r>
      <rPr>
        <vertAlign val="subscript"/>
        <sz val="10"/>
        <rFont val="Times New Roman CE"/>
        <family val="1"/>
      </rPr>
      <t>4-6</t>
    </r>
    <r>
      <rPr>
        <sz val="10"/>
        <rFont val="Times New Roman CE"/>
        <family val="0"/>
      </rPr>
      <t xml:space="preserve"> =</t>
    </r>
  </si>
  <si>
    <r>
      <t xml:space="preserve">k </t>
    </r>
    <r>
      <rPr>
        <vertAlign val="subscript"/>
        <sz val="10"/>
        <rFont val="Times New Roman CE"/>
        <family val="1"/>
      </rPr>
      <t>2-4</t>
    </r>
    <r>
      <rPr>
        <sz val="10"/>
        <rFont val="Times New Roman CE"/>
        <family val="0"/>
      </rPr>
      <t xml:space="preserve"> =</t>
    </r>
  </si>
  <si>
    <r>
      <t>S</t>
    </r>
    <r>
      <rPr>
        <vertAlign val="subscript"/>
        <sz val="10"/>
        <color indexed="10"/>
        <rFont val="Times New Roman CE"/>
        <family val="1"/>
      </rPr>
      <t>3-5</t>
    </r>
    <r>
      <rPr>
        <sz val="10"/>
        <color indexed="10"/>
        <rFont val="Times New Roman CE"/>
        <family val="0"/>
      </rPr>
      <t>=M</t>
    </r>
    <r>
      <rPr>
        <vertAlign val="subscript"/>
        <sz val="10"/>
        <color indexed="10"/>
        <rFont val="Times New Roman CE"/>
        <family val="1"/>
      </rPr>
      <t>3-5</t>
    </r>
    <r>
      <rPr>
        <sz val="10"/>
        <color indexed="10"/>
        <rFont val="Times New Roman CE"/>
        <family val="0"/>
      </rPr>
      <t>/</t>
    </r>
  </si>
  <si>
    <r>
      <t>h</t>
    </r>
    <r>
      <rPr>
        <sz val="10"/>
        <color indexed="10"/>
        <rFont val="Times New Roman CE"/>
        <family val="0"/>
      </rPr>
      <t>(S</t>
    </r>
    <r>
      <rPr>
        <vertAlign val="subscript"/>
        <sz val="10"/>
        <color indexed="10"/>
        <rFont val="Times New Roman CE"/>
        <family val="1"/>
      </rPr>
      <t>3-5</t>
    </r>
    <r>
      <rPr>
        <sz val="10"/>
        <color indexed="10"/>
        <rFont val="Times New Roman CE"/>
        <family val="0"/>
      </rPr>
      <t>)=</t>
    </r>
    <r>
      <rPr>
        <sz val="10"/>
        <color indexed="10"/>
        <rFont val="Symbol"/>
        <family val="1"/>
      </rPr>
      <t>h</t>
    </r>
    <r>
      <rPr>
        <sz val="10"/>
        <color indexed="10"/>
        <rFont val="Times New Roman CE"/>
        <family val="0"/>
      </rPr>
      <t>(M</t>
    </r>
    <r>
      <rPr>
        <vertAlign val="subscript"/>
        <sz val="10"/>
        <color indexed="10"/>
        <rFont val="Times New Roman CE"/>
        <family val="1"/>
      </rPr>
      <t>3-5</t>
    </r>
    <r>
      <rPr>
        <sz val="10"/>
        <color indexed="10"/>
        <rFont val="Times New Roman CE"/>
        <family val="0"/>
      </rPr>
      <t>)/</t>
    </r>
  </si>
  <si>
    <r>
      <t>S</t>
    </r>
    <r>
      <rPr>
        <vertAlign val="subscript"/>
        <sz val="10"/>
        <color indexed="10"/>
        <rFont val="Times New Roman CE"/>
        <family val="1"/>
      </rPr>
      <t>4-6</t>
    </r>
    <r>
      <rPr>
        <sz val="10"/>
        <color indexed="10"/>
        <rFont val="Times New Roman CE"/>
        <family val="0"/>
      </rPr>
      <t>=M</t>
    </r>
    <r>
      <rPr>
        <vertAlign val="subscript"/>
        <sz val="10"/>
        <color indexed="10"/>
        <rFont val="Times New Roman CE"/>
        <family val="1"/>
      </rPr>
      <t>4-6</t>
    </r>
    <r>
      <rPr>
        <sz val="10"/>
        <color indexed="10"/>
        <rFont val="Times New Roman CE"/>
        <family val="0"/>
      </rPr>
      <t>/</t>
    </r>
  </si>
  <si>
    <r>
      <t>h</t>
    </r>
    <r>
      <rPr>
        <sz val="10"/>
        <color indexed="10"/>
        <rFont val="Times New Roman CE"/>
        <family val="0"/>
      </rPr>
      <t>(S</t>
    </r>
    <r>
      <rPr>
        <vertAlign val="subscript"/>
        <sz val="10"/>
        <color indexed="10"/>
        <rFont val="Times New Roman CE"/>
        <family val="1"/>
      </rPr>
      <t>4-6</t>
    </r>
    <r>
      <rPr>
        <sz val="10"/>
        <color indexed="10"/>
        <rFont val="Times New Roman CE"/>
        <family val="0"/>
      </rPr>
      <t>)=</t>
    </r>
    <r>
      <rPr>
        <sz val="10"/>
        <color indexed="10"/>
        <rFont val="Symbol"/>
        <family val="1"/>
      </rPr>
      <t>h</t>
    </r>
    <r>
      <rPr>
        <sz val="10"/>
        <color indexed="10"/>
        <rFont val="Times New Roman CE"/>
        <family val="0"/>
      </rPr>
      <t>(M</t>
    </r>
    <r>
      <rPr>
        <vertAlign val="subscript"/>
        <sz val="10"/>
        <color indexed="10"/>
        <rFont val="Times New Roman CE"/>
        <family val="1"/>
      </rPr>
      <t>4-6</t>
    </r>
    <r>
      <rPr>
        <sz val="10"/>
        <color indexed="10"/>
        <rFont val="Times New Roman CE"/>
        <family val="0"/>
      </rPr>
      <t>)/</t>
    </r>
  </si>
  <si>
    <r>
      <t>S</t>
    </r>
    <r>
      <rPr>
        <vertAlign val="subscript"/>
        <sz val="10"/>
        <color indexed="10"/>
        <rFont val="Times New Roman CE"/>
        <family val="1"/>
      </rPr>
      <t>5-7</t>
    </r>
    <r>
      <rPr>
        <sz val="10"/>
        <color indexed="10"/>
        <rFont val="Times New Roman CE"/>
        <family val="0"/>
      </rPr>
      <t>=M</t>
    </r>
    <r>
      <rPr>
        <vertAlign val="subscript"/>
        <sz val="10"/>
        <color indexed="10"/>
        <rFont val="Times New Roman CE"/>
        <family val="1"/>
      </rPr>
      <t>5-7</t>
    </r>
    <r>
      <rPr>
        <sz val="10"/>
        <color indexed="10"/>
        <rFont val="Times New Roman CE"/>
        <family val="0"/>
      </rPr>
      <t>/</t>
    </r>
  </si>
  <si>
    <r>
      <t>h</t>
    </r>
    <r>
      <rPr>
        <sz val="10"/>
        <color indexed="10"/>
        <rFont val="Times New Roman CE"/>
        <family val="0"/>
      </rPr>
      <t>(S</t>
    </r>
    <r>
      <rPr>
        <vertAlign val="subscript"/>
        <sz val="10"/>
        <color indexed="10"/>
        <rFont val="Times New Roman CE"/>
        <family val="1"/>
      </rPr>
      <t>5-7</t>
    </r>
    <r>
      <rPr>
        <sz val="10"/>
        <color indexed="10"/>
        <rFont val="Times New Roman CE"/>
        <family val="0"/>
      </rPr>
      <t>)=</t>
    </r>
    <r>
      <rPr>
        <sz val="10"/>
        <color indexed="10"/>
        <rFont val="Symbol"/>
        <family val="1"/>
      </rPr>
      <t>h</t>
    </r>
    <r>
      <rPr>
        <sz val="10"/>
        <color indexed="10"/>
        <rFont val="Times New Roman CE"/>
        <family val="0"/>
      </rPr>
      <t>(M</t>
    </r>
    <r>
      <rPr>
        <vertAlign val="subscript"/>
        <sz val="10"/>
        <color indexed="10"/>
        <rFont val="Times New Roman CE"/>
        <family val="1"/>
      </rPr>
      <t>5-7</t>
    </r>
    <r>
      <rPr>
        <sz val="10"/>
        <color indexed="10"/>
        <rFont val="Times New Roman CE"/>
        <family val="0"/>
      </rPr>
      <t>)/</t>
    </r>
  </si>
  <si>
    <r>
      <t>z</t>
    </r>
    <r>
      <rPr>
        <vertAlign val="subscript"/>
        <sz val="10"/>
        <rFont val="Times New Roman CE"/>
        <family val="1"/>
      </rPr>
      <t>A</t>
    </r>
    <r>
      <rPr>
        <sz val="10"/>
        <rFont val="Times New Roman CE"/>
        <family val="0"/>
      </rPr>
      <t>=</t>
    </r>
  </si>
  <si>
    <r>
      <t>z</t>
    </r>
    <r>
      <rPr>
        <vertAlign val="subscript"/>
        <sz val="10"/>
        <rFont val="Times New Roman CE"/>
        <family val="1"/>
      </rPr>
      <t>B</t>
    </r>
    <r>
      <rPr>
        <sz val="10"/>
        <rFont val="Times New Roman CE"/>
        <family val="0"/>
      </rPr>
      <t>=</t>
    </r>
  </si>
  <si>
    <r>
      <t>z</t>
    </r>
    <r>
      <rPr>
        <vertAlign val="subscript"/>
        <sz val="10"/>
        <rFont val="Times New Roman CE"/>
        <family val="1"/>
      </rPr>
      <t>1</t>
    </r>
    <r>
      <rPr>
        <sz val="10"/>
        <rFont val="Times New Roman CE"/>
        <family val="0"/>
      </rPr>
      <t>=</t>
    </r>
  </si>
  <si>
    <r>
      <t>z</t>
    </r>
    <r>
      <rPr>
        <vertAlign val="subscript"/>
        <sz val="10"/>
        <rFont val="Times New Roman CE"/>
        <family val="1"/>
      </rPr>
      <t>2</t>
    </r>
    <r>
      <rPr>
        <sz val="10"/>
        <rFont val="Times New Roman CE"/>
        <family val="0"/>
      </rPr>
      <t>=</t>
    </r>
  </si>
  <si>
    <t>A ferde rúderők számítása a hasonlósági módszerrel!</t>
  </si>
  <si>
    <r>
      <t>S</t>
    </r>
    <r>
      <rPr>
        <vertAlign val="subscript"/>
        <sz val="10"/>
        <color indexed="12"/>
        <rFont val="Times New Roman CE"/>
        <family val="1"/>
      </rPr>
      <t>5-6</t>
    </r>
    <r>
      <rPr>
        <sz val="10"/>
        <color indexed="12"/>
        <rFont val="Times New Roman CE"/>
        <family val="0"/>
      </rPr>
      <t>=-B×s</t>
    </r>
    <r>
      <rPr>
        <vertAlign val="subscript"/>
        <sz val="10"/>
        <color indexed="12"/>
        <rFont val="Times New Roman CE"/>
        <family val="1"/>
      </rPr>
      <t>5-6</t>
    </r>
    <r>
      <rPr>
        <sz val="10"/>
        <color indexed="12"/>
        <rFont val="Times New Roman CE"/>
        <family val="0"/>
      </rPr>
      <t>×z</t>
    </r>
    <r>
      <rPr>
        <vertAlign val="subscript"/>
        <sz val="10"/>
        <color indexed="12"/>
        <rFont val="Times New Roman CE"/>
        <family val="1"/>
      </rPr>
      <t>B</t>
    </r>
    <r>
      <rPr>
        <sz val="10"/>
        <color indexed="12"/>
        <rFont val="Times New Roman CE"/>
        <family val="0"/>
      </rPr>
      <t>/(z</t>
    </r>
    <r>
      <rPr>
        <vertAlign val="subscript"/>
        <sz val="10"/>
        <color indexed="12"/>
        <rFont val="Times New Roman CE"/>
        <family val="1"/>
      </rPr>
      <t>1</t>
    </r>
    <r>
      <rPr>
        <sz val="10"/>
        <color indexed="12"/>
        <rFont val="Times New Roman CE"/>
        <family val="0"/>
      </rPr>
      <t>×z</t>
    </r>
    <r>
      <rPr>
        <vertAlign val="subscript"/>
        <sz val="10"/>
        <color indexed="12"/>
        <rFont val="Times New Roman CE"/>
        <family val="1"/>
      </rPr>
      <t>2</t>
    </r>
    <r>
      <rPr>
        <sz val="10"/>
        <color indexed="12"/>
        <rFont val="Times New Roman CE"/>
        <family val="0"/>
      </rPr>
      <t>)</t>
    </r>
  </si>
  <si>
    <r>
      <t>S</t>
    </r>
    <r>
      <rPr>
        <vertAlign val="subscript"/>
        <sz val="10"/>
        <color indexed="12"/>
        <rFont val="Times New Roman CE"/>
        <family val="1"/>
      </rPr>
      <t>5-6</t>
    </r>
    <r>
      <rPr>
        <sz val="10"/>
        <color indexed="12"/>
        <rFont val="Times New Roman CE"/>
        <family val="0"/>
      </rPr>
      <t>=A×s</t>
    </r>
    <r>
      <rPr>
        <vertAlign val="subscript"/>
        <sz val="10"/>
        <color indexed="12"/>
        <rFont val="Times New Roman CE"/>
        <family val="1"/>
      </rPr>
      <t>5-6</t>
    </r>
    <r>
      <rPr>
        <sz val="10"/>
        <color indexed="12"/>
        <rFont val="Times New Roman CE"/>
        <family val="0"/>
      </rPr>
      <t>×z</t>
    </r>
    <r>
      <rPr>
        <vertAlign val="subscript"/>
        <sz val="10"/>
        <color indexed="12"/>
        <rFont val="Times New Roman CE"/>
        <family val="1"/>
      </rPr>
      <t>A</t>
    </r>
    <r>
      <rPr>
        <sz val="10"/>
        <color indexed="12"/>
        <rFont val="Times New Roman CE"/>
        <family val="0"/>
      </rPr>
      <t>/(z</t>
    </r>
    <r>
      <rPr>
        <vertAlign val="subscript"/>
        <sz val="10"/>
        <color indexed="12"/>
        <rFont val="Times New Roman CE"/>
        <family val="1"/>
      </rPr>
      <t>1</t>
    </r>
    <r>
      <rPr>
        <sz val="10"/>
        <color indexed="12"/>
        <rFont val="Times New Roman CE"/>
        <family val="0"/>
      </rPr>
      <t>×z</t>
    </r>
    <r>
      <rPr>
        <vertAlign val="subscript"/>
        <sz val="10"/>
        <color indexed="12"/>
        <rFont val="Times New Roman CE"/>
        <family val="1"/>
      </rPr>
      <t>2</t>
    </r>
    <r>
      <rPr>
        <sz val="10"/>
        <color indexed="12"/>
        <rFont val="Times New Roman CE"/>
        <family val="0"/>
      </rPr>
      <t>)</t>
    </r>
  </si>
  <si>
    <r>
      <t>h</t>
    </r>
    <r>
      <rPr>
        <sz val="10"/>
        <color indexed="12"/>
        <rFont val="Times New Roman CE"/>
        <family val="0"/>
      </rPr>
      <t>(S</t>
    </r>
    <r>
      <rPr>
        <vertAlign val="subscript"/>
        <sz val="10"/>
        <color indexed="12"/>
        <rFont val="Times New Roman CE"/>
        <family val="1"/>
      </rPr>
      <t>5-6</t>
    </r>
    <r>
      <rPr>
        <sz val="10"/>
        <color indexed="12"/>
        <rFont val="Times New Roman CE"/>
        <family val="0"/>
      </rPr>
      <t>)=-</t>
    </r>
    <r>
      <rPr>
        <sz val="10"/>
        <color indexed="12"/>
        <rFont val="Symbol"/>
        <family val="1"/>
      </rPr>
      <t>h</t>
    </r>
    <r>
      <rPr>
        <sz val="10"/>
        <color indexed="12"/>
        <rFont val="Times New Roman CE"/>
        <family val="0"/>
      </rPr>
      <t>(B)×s</t>
    </r>
    <r>
      <rPr>
        <vertAlign val="subscript"/>
        <sz val="10"/>
        <color indexed="12"/>
        <rFont val="Times New Roman CE"/>
        <family val="1"/>
      </rPr>
      <t>5-6</t>
    </r>
    <r>
      <rPr>
        <sz val="10"/>
        <color indexed="12"/>
        <rFont val="Times New Roman CE"/>
        <family val="0"/>
      </rPr>
      <t>×z</t>
    </r>
    <r>
      <rPr>
        <vertAlign val="subscript"/>
        <sz val="10"/>
        <color indexed="12"/>
        <rFont val="Times New Roman CE"/>
        <family val="1"/>
      </rPr>
      <t>B</t>
    </r>
    <r>
      <rPr>
        <sz val="10"/>
        <color indexed="12"/>
        <rFont val="Times New Roman CE"/>
        <family val="0"/>
      </rPr>
      <t>/(z</t>
    </r>
    <r>
      <rPr>
        <vertAlign val="subscript"/>
        <sz val="10"/>
        <color indexed="12"/>
        <rFont val="Times New Roman CE"/>
        <family val="1"/>
      </rPr>
      <t>1</t>
    </r>
    <r>
      <rPr>
        <sz val="10"/>
        <color indexed="12"/>
        <rFont val="Times New Roman CE"/>
        <family val="0"/>
      </rPr>
      <t>×z</t>
    </r>
    <r>
      <rPr>
        <vertAlign val="subscript"/>
        <sz val="10"/>
        <color indexed="12"/>
        <rFont val="Times New Roman CE"/>
        <family val="1"/>
      </rPr>
      <t>2</t>
    </r>
    <r>
      <rPr>
        <sz val="10"/>
        <color indexed="12"/>
        <rFont val="Times New Roman CE"/>
        <family val="0"/>
      </rPr>
      <t>)</t>
    </r>
  </si>
  <si>
    <r>
      <t>h</t>
    </r>
    <r>
      <rPr>
        <sz val="10"/>
        <color indexed="12"/>
        <rFont val="Times New Roman CE"/>
        <family val="0"/>
      </rPr>
      <t>(S</t>
    </r>
    <r>
      <rPr>
        <vertAlign val="subscript"/>
        <sz val="10"/>
        <color indexed="12"/>
        <rFont val="Times New Roman CE"/>
        <family val="1"/>
      </rPr>
      <t>5-6</t>
    </r>
    <r>
      <rPr>
        <sz val="10"/>
        <color indexed="12"/>
        <rFont val="Times New Roman CE"/>
        <family val="0"/>
      </rPr>
      <t>)=</t>
    </r>
    <r>
      <rPr>
        <sz val="10"/>
        <color indexed="12"/>
        <rFont val="Symbol"/>
        <family val="1"/>
      </rPr>
      <t>h</t>
    </r>
    <r>
      <rPr>
        <sz val="10"/>
        <color indexed="12"/>
        <rFont val="Times New Roman CE"/>
        <family val="0"/>
      </rPr>
      <t>(A)×s</t>
    </r>
    <r>
      <rPr>
        <vertAlign val="subscript"/>
        <sz val="10"/>
        <color indexed="12"/>
        <rFont val="Times New Roman CE"/>
        <family val="1"/>
      </rPr>
      <t>5-6</t>
    </r>
    <r>
      <rPr>
        <sz val="10"/>
        <color indexed="12"/>
        <rFont val="Times New Roman CE"/>
        <family val="0"/>
      </rPr>
      <t>×z</t>
    </r>
    <r>
      <rPr>
        <vertAlign val="subscript"/>
        <sz val="10"/>
        <color indexed="12"/>
        <rFont val="Times New Roman CE"/>
        <family val="1"/>
      </rPr>
      <t>A</t>
    </r>
    <r>
      <rPr>
        <sz val="10"/>
        <color indexed="12"/>
        <rFont val="Times New Roman CE"/>
        <family val="0"/>
      </rPr>
      <t>/(z</t>
    </r>
    <r>
      <rPr>
        <vertAlign val="subscript"/>
        <sz val="10"/>
        <color indexed="12"/>
        <rFont val="Times New Roman CE"/>
        <family val="1"/>
      </rPr>
      <t>1</t>
    </r>
    <r>
      <rPr>
        <sz val="10"/>
        <color indexed="12"/>
        <rFont val="Times New Roman CE"/>
        <family val="0"/>
      </rPr>
      <t>×z</t>
    </r>
    <r>
      <rPr>
        <vertAlign val="subscript"/>
        <sz val="10"/>
        <color indexed="12"/>
        <rFont val="Times New Roman CE"/>
        <family val="1"/>
      </rPr>
      <t>2</t>
    </r>
    <r>
      <rPr>
        <sz val="10"/>
        <color indexed="12"/>
        <rFont val="Times New Roman CE"/>
        <family val="0"/>
      </rPr>
      <t>)</t>
    </r>
  </si>
  <si>
    <t xml:space="preserve">A változó magasságú tartón a számítás elve nem </t>
  </si>
  <si>
    <t>változik, de ilyenkor az övrúderő-hatásábrákhoz</t>
  </si>
  <si>
    <t>figyelembe veendő karok, ill. a rácsrudak-oszlopok</t>
  </si>
  <si>
    <t>rúderő-hatásábráihoz figyelembe vendő metszékek</t>
  </si>
  <si>
    <t xml:space="preserve">értéke RUDANKÉNT határozandó meg. </t>
  </si>
  <si>
    <t xml:space="preserve">A ferde rácsrudak ÁLLÁSA itt is megegyezik a </t>
  </si>
  <si>
    <t>rúderő-hatásábra átmeneti szakaszának ÁLLÁSÁ-</t>
  </si>
  <si>
    <t>val (NEM az állásSZÖG azonos!!)</t>
  </si>
  <si>
    <t>Az oszlopok rúderő-hatásábrái a ferde rácsrudakéihoz hasonlóan állíthatók elő, ezeket itt nem részletezzük.</t>
  </si>
  <si>
    <t>n=</t>
  </si>
  <si>
    <t>×</t>
  </si>
  <si>
    <r>
      <t>h</t>
    </r>
    <r>
      <rPr>
        <sz val="10"/>
        <rFont val="Times New Roman CE"/>
        <family val="0"/>
      </rPr>
      <t>(T</t>
    </r>
    <r>
      <rPr>
        <vertAlign val="subscript"/>
        <sz val="10"/>
        <rFont val="Times New Roman CE"/>
        <family val="0"/>
      </rPr>
      <t>K1</t>
    </r>
    <r>
      <rPr>
        <sz val="10"/>
        <rFont val="Times New Roman CE"/>
        <family val="0"/>
      </rPr>
      <t>)</t>
    </r>
  </si>
  <si>
    <r>
      <t>h</t>
    </r>
    <r>
      <rPr>
        <sz val="10"/>
        <rFont val="Times New Roman CE"/>
        <family val="0"/>
      </rPr>
      <t>(T</t>
    </r>
    <r>
      <rPr>
        <vertAlign val="subscript"/>
        <sz val="10"/>
        <rFont val="Times New Roman CE"/>
        <family val="0"/>
      </rPr>
      <t>K2</t>
    </r>
    <r>
      <rPr>
        <sz val="10"/>
        <rFont val="Times New Roman CE"/>
        <family val="0"/>
      </rPr>
      <t>)</t>
    </r>
  </si>
  <si>
    <r>
      <t>h</t>
    </r>
    <r>
      <rPr>
        <sz val="10"/>
        <rFont val="Times New Roman CE"/>
        <family val="0"/>
      </rPr>
      <t>(T</t>
    </r>
    <r>
      <rPr>
        <vertAlign val="subscript"/>
        <sz val="10"/>
        <rFont val="Times New Roman CE"/>
        <family val="0"/>
      </rPr>
      <t>K3</t>
    </r>
    <r>
      <rPr>
        <sz val="10"/>
        <rFont val="Times New Roman CE"/>
        <family val="0"/>
      </rPr>
      <t>)</t>
    </r>
  </si>
  <si>
    <r>
      <t>h</t>
    </r>
    <r>
      <rPr>
        <sz val="10"/>
        <rFont val="Times New Roman CE"/>
        <family val="0"/>
      </rPr>
      <t>(T</t>
    </r>
    <r>
      <rPr>
        <vertAlign val="subscript"/>
        <sz val="10"/>
        <rFont val="Times New Roman CE"/>
        <family val="0"/>
      </rPr>
      <t>K4</t>
    </r>
    <r>
      <rPr>
        <sz val="10"/>
        <rFont val="Times New Roman CE"/>
        <family val="0"/>
      </rPr>
      <t>)</t>
    </r>
  </si>
  <si>
    <r>
      <t>x</t>
    </r>
    <r>
      <rPr>
        <vertAlign val="subscript"/>
        <sz val="10"/>
        <rFont val="Times New Roman CE"/>
        <family val="0"/>
      </rPr>
      <t>1</t>
    </r>
    <r>
      <rPr>
        <sz val="10"/>
        <rFont val="Times New Roman CE"/>
        <family val="0"/>
      </rPr>
      <t>=</t>
    </r>
  </si>
  <si>
    <r>
      <t>x</t>
    </r>
    <r>
      <rPr>
        <vertAlign val="subscript"/>
        <sz val="10"/>
        <rFont val="Times New Roman CE"/>
        <family val="0"/>
      </rPr>
      <t>2</t>
    </r>
    <r>
      <rPr>
        <sz val="10"/>
        <rFont val="Times New Roman CE"/>
        <family val="0"/>
      </rPr>
      <t>=</t>
    </r>
  </si>
  <si>
    <r>
      <t>x</t>
    </r>
    <r>
      <rPr>
        <vertAlign val="subscript"/>
        <sz val="10"/>
        <rFont val="Times New Roman CE"/>
        <family val="0"/>
      </rPr>
      <t>3</t>
    </r>
    <r>
      <rPr>
        <sz val="10"/>
        <rFont val="Times New Roman CE"/>
        <family val="0"/>
      </rPr>
      <t>=</t>
    </r>
  </si>
  <si>
    <r>
      <t>T</t>
    </r>
    <r>
      <rPr>
        <b/>
        <vertAlign val="subscript"/>
        <sz val="10"/>
        <color indexed="12"/>
        <rFont val="Times New Roman CE"/>
        <family val="0"/>
      </rPr>
      <t>K1</t>
    </r>
    <r>
      <rPr>
        <b/>
        <vertAlign val="superscript"/>
        <sz val="10"/>
        <color indexed="12"/>
        <rFont val="Times New Roman CE"/>
        <family val="0"/>
      </rPr>
      <t>-max</t>
    </r>
    <r>
      <rPr>
        <b/>
        <sz val="10"/>
        <color indexed="12"/>
        <rFont val="Times New Roman CE"/>
        <family val="0"/>
      </rPr>
      <t>=</t>
    </r>
  </si>
  <si>
    <r>
      <t>T</t>
    </r>
    <r>
      <rPr>
        <b/>
        <vertAlign val="subscript"/>
        <sz val="10"/>
        <color indexed="10"/>
        <rFont val="Times New Roman CE"/>
        <family val="0"/>
      </rPr>
      <t>K1</t>
    </r>
    <r>
      <rPr>
        <b/>
        <vertAlign val="superscript"/>
        <sz val="10"/>
        <color indexed="10"/>
        <rFont val="Times New Roman CE"/>
        <family val="0"/>
      </rPr>
      <t>+max</t>
    </r>
    <r>
      <rPr>
        <b/>
        <sz val="10"/>
        <color indexed="10"/>
        <rFont val="Times New Roman CE"/>
        <family val="0"/>
      </rPr>
      <t>=</t>
    </r>
  </si>
  <si>
    <r>
      <t>x</t>
    </r>
    <r>
      <rPr>
        <vertAlign val="subscript"/>
        <sz val="10"/>
        <rFont val="Times New Roman CE"/>
        <family val="0"/>
      </rPr>
      <t>4</t>
    </r>
    <r>
      <rPr>
        <sz val="10"/>
        <rFont val="Times New Roman CE"/>
        <family val="0"/>
      </rPr>
      <t>=</t>
    </r>
  </si>
  <si>
    <r>
      <t>x</t>
    </r>
    <r>
      <rPr>
        <vertAlign val="subscript"/>
        <sz val="10"/>
        <rFont val="Times New Roman CE"/>
        <family val="0"/>
      </rPr>
      <t>5</t>
    </r>
    <r>
      <rPr>
        <sz val="10"/>
        <rFont val="Times New Roman CE"/>
        <family val="0"/>
      </rPr>
      <t>=</t>
    </r>
  </si>
  <si>
    <t>/2</t>
  </si>
  <si>
    <r>
      <t>A</t>
    </r>
    <r>
      <rPr>
        <vertAlign val="subscript"/>
        <sz val="10"/>
        <color indexed="12"/>
        <rFont val="Symbol"/>
        <family val="1"/>
      </rPr>
      <t>h</t>
    </r>
    <r>
      <rPr>
        <vertAlign val="subscript"/>
        <sz val="10"/>
        <color indexed="12"/>
        <rFont val="Times New Roman CE"/>
        <family val="0"/>
      </rPr>
      <t>(TK1-)</t>
    </r>
    <r>
      <rPr>
        <sz val="10"/>
        <color indexed="12"/>
        <rFont val="Times New Roman CE"/>
        <family val="0"/>
      </rPr>
      <t>×p</t>
    </r>
    <r>
      <rPr>
        <vertAlign val="subscript"/>
        <sz val="10"/>
        <color indexed="12"/>
        <rFont val="Times New Roman CE"/>
        <family val="0"/>
      </rPr>
      <t>e</t>
    </r>
  </si>
  <si>
    <r>
      <t>h</t>
    </r>
    <r>
      <rPr>
        <sz val="10"/>
        <color indexed="12"/>
        <rFont val="Times New Roman CE"/>
        <family val="0"/>
      </rPr>
      <t>(T</t>
    </r>
    <r>
      <rPr>
        <vertAlign val="subscript"/>
        <sz val="10"/>
        <color indexed="12"/>
        <rFont val="Times New Roman CE"/>
        <family val="0"/>
      </rPr>
      <t>K1</t>
    </r>
    <r>
      <rPr>
        <vertAlign val="superscript"/>
        <sz val="10"/>
        <color indexed="12"/>
        <rFont val="Times New Roman CE"/>
        <family val="0"/>
      </rPr>
      <t>-max</t>
    </r>
    <r>
      <rPr>
        <sz val="10"/>
        <color indexed="12"/>
        <rFont val="Times New Roman CE"/>
        <family val="0"/>
      </rPr>
      <t>)=</t>
    </r>
  </si>
  <si>
    <r>
      <t>A</t>
    </r>
    <r>
      <rPr>
        <vertAlign val="subscript"/>
        <sz val="10"/>
        <color indexed="10"/>
        <rFont val="Symbol"/>
        <family val="1"/>
      </rPr>
      <t>h</t>
    </r>
    <r>
      <rPr>
        <vertAlign val="subscript"/>
        <sz val="10"/>
        <color indexed="10"/>
        <rFont val="Times New Roman CE"/>
        <family val="0"/>
      </rPr>
      <t>(TK1+)</t>
    </r>
    <r>
      <rPr>
        <sz val="10"/>
        <color indexed="10"/>
        <rFont val="Times New Roman CE"/>
        <family val="0"/>
      </rPr>
      <t>×p</t>
    </r>
    <r>
      <rPr>
        <vertAlign val="subscript"/>
        <sz val="10"/>
        <color indexed="10"/>
        <rFont val="Times New Roman CE"/>
        <family val="0"/>
      </rPr>
      <t>e</t>
    </r>
  </si>
  <si>
    <r>
      <t>h</t>
    </r>
    <r>
      <rPr>
        <sz val="10"/>
        <color indexed="12"/>
        <rFont val="Times New Roman CE"/>
        <family val="0"/>
      </rPr>
      <t>(T</t>
    </r>
    <r>
      <rPr>
        <vertAlign val="subscript"/>
        <sz val="10"/>
        <color indexed="12"/>
        <rFont val="Times New Roman CE"/>
        <family val="0"/>
      </rPr>
      <t>K1</t>
    </r>
    <r>
      <rPr>
        <vertAlign val="superscript"/>
        <sz val="10"/>
        <color indexed="12"/>
        <rFont val="Times New Roman CE"/>
        <family val="0"/>
      </rPr>
      <t>-max</t>
    </r>
    <r>
      <rPr>
        <sz val="10"/>
        <color indexed="12"/>
        <rFont val="Times New Roman CE"/>
        <family val="0"/>
      </rPr>
      <t>)×(</t>
    </r>
    <r>
      <rPr>
        <sz val="10"/>
        <color indexed="12"/>
        <rFont val="Symbol"/>
        <family val="1"/>
      </rPr>
      <t>x</t>
    </r>
    <r>
      <rPr>
        <vertAlign val="subscript"/>
        <sz val="10"/>
        <color indexed="12"/>
        <rFont val="Times New Roman CE"/>
        <family val="0"/>
      </rPr>
      <t>1</t>
    </r>
    <r>
      <rPr>
        <sz val="10"/>
        <color indexed="12"/>
        <rFont val="Times New Roman CE"/>
        <family val="0"/>
      </rPr>
      <t>)/2×p</t>
    </r>
    <r>
      <rPr>
        <vertAlign val="subscript"/>
        <sz val="10"/>
        <color indexed="12"/>
        <rFont val="Times New Roman CE"/>
        <family val="0"/>
      </rPr>
      <t>e</t>
    </r>
    <r>
      <rPr>
        <sz val="10"/>
        <color indexed="12"/>
        <rFont val="Times New Roman CE"/>
        <family val="0"/>
      </rPr>
      <t>=</t>
    </r>
  </si>
  <si>
    <r>
      <t>T</t>
    </r>
    <r>
      <rPr>
        <b/>
        <vertAlign val="subscript"/>
        <sz val="10"/>
        <color indexed="12"/>
        <rFont val="Times New Roman CE"/>
        <family val="0"/>
      </rPr>
      <t>K2</t>
    </r>
    <r>
      <rPr>
        <b/>
        <vertAlign val="superscript"/>
        <sz val="10"/>
        <color indexed="12"/>
        <rFont val="Times New Roman CE"/>
        <family val="0"/>
      </rPr>
      <t>-max</t>
    </r>
    <r>
      <rPr>
        <b/>
        <sz val="10"/>
        <color indexed="12"/>
        <rFont val="Times New Roman CE"/>
        <family val="0"/>
      </rPr>
      <t>=</t>
    </r>
  </si>
  <si>
    <r>
      <t>T</t>
    </r>
    <r>
      <rPr>
        <b/>
        <vertAlign val="subscript"/>
        <sz val="10"/>
        <color indexed="10"/>
        <rFont val="Times New Roman CE"/>
        <family val="0"/>
      </rPr>
      <t>K2</t>
    </r>
    <r>
      <rPr>
        <b/>
        <vertAlign val="superscript"/>
        <sz val="10"/>
        <color indexed="10"/>
        <rFont val="Times New Roman CE"/>
        <family val="0"/>
      </rPr>
      <t>+max</t>
    </r>
    <r>
      <rPr>
        <b/>
        <sz val="10"/>
        <color indexed="10"/>
        <rFont val="Times New Roman CE"/>
        <family val="0"/>
      </rPr>
      <t>=</t>
    </r>
  </si>
  <si>
    <r>
      <t>A</t>
    </r>
    <r>
      <rPr>
        <vertAlign val="subscript"/>
        <sz val="10"/>
        <color indexed="12"/>
        <rFont val="Symbol"/>
        <family val="1"/>
      </rPr>
      <t>h</t>
    </r>
    <r>
      <rPr>
        <vertAlign val="subscript"/>
        <sz val="10"/>
        <color indexed="12"/>
        <rFont val="Times New Roman CE"/>
        <family val="0"/>
      </rPr>
      <t>(TK2-)</t>
    </r>
    <r>
      <rPr>
        <sz val="10"/>
        <color indexed="12"/>
        <rFont val="Times New Roman CE"/>
        <family val="0"/>
      </rPr>
      <t>×p</t>
    </r>
    <r>
      <rPr>
        <vertAlign val="subscript"/>
        <sz val="10"/>
        <color indexed="12"/>
        <rFont val="Times New Roman CE"/>
        <family val="0"/>
      </rPr>
      <t>e</t>
    </r>
  </si>
  <si>
    <r>
      <t>h</t>
    </r>
    <r>
      <rPr>
        <sz val="10"/>
        <color indexed="12"/>
        <rFont val="Times New Roman CE"/>
        <family val="0"/>
      </rPr>
      <t>(T</t>
    </r>
    <r>
      <rPr>
        <vertAlign val="subscript"/>
        <sz val="10"/>
        <color indexed="12"/>
        <rFont val="Times New Roman CE"/>
        <family val="0"/>
      </rPr>
      <t>K2</t>
    </r>
    <r>
      <rPr>
        <vertAlign val="superscript"/>
        <sz val="10"/>
        <color indexed="12"/>
        <rFont val="Times New Roman CE"/>
        <family val="0"/>
      </rPr>
      <t>-max</t>
    </r>
    <r>
      <rPr>
        <sz val="10"/>
        <color indexed="12"/>
        <rFont val="Times New Roman CE"/>
        <family val="0"/>
      </rPr>
      <t>)×(</t>
    </r>
    <r>
      <rPr>
        <sz val="10"/>
        <color indexed="12"/>
        <rFont val="Symbol"/>
        <family val="1"/>
      </rPr>
      <t>x</t>
    </r>
    <r>
      <rPr>
        <vertAlign val="subscript"/>
        <sz val="10"/>
        <color indexed="12"/>
        <rFont val="Times New Roman CE"/>
        <family val="0"/>
      </rPr>
      <t>2</t>
    </r>
    <r>
      <rPr>
        <sz val="10"/>
        <color indexed="12"/>
        <rFont val="Times New Roman CE"/>
        <family val="0"/>
      </rPr>
      <t>)/2×p</t>
    </r>
    <r>
      <rPr>
        <vertAlign val="subscript"/>
        <sz val="10"/>
        <color indexed="12"/>
        <rFont val="Times New Roman CE"/>
        <family val="0"/>
      </rPr>
      <t>e</t>
    </r>
    <r>
      <rPr>
        <sz val="10"/>
        <color indexed="12"/>
        <rFont val="Times New Roman CE"/>
        <family val="0"/>
      </rPr>
      <t>=</t>
    </r>
  </si>
  <si>
    <r>
      <t>p</t>
    </r>
    <r>
      <rPr>
        <vertAlign val="subscript"/>
        <sz val="10"/>
        <rFont val="Times New Roman CE"/>
        <family val="0"/>
      </rPr>
      <t>e</t>
    </r>
    <r>
      <rPr>
        <sz val="10"/>
        <rFont val="Times New Roman CE"/>
        <family val="0"/>
      </rPr>
      <t>=</t>
    </r>
  </si>
  <si>
    <r>
      <t>A</t>
    </r>
    <r>
      <rPr>
        <vertAlign val="subscript"/>
        <sz val="10"/>
        <color indexed="10"/>
        <rFont val="Symbol"/>
        <family val="1"/>
      </rPr>
      <t>h</t>
    </r>
    <r>
      <rPr>
        <vertAlign val="subscript"/>
        <sz val="10"/>
        <color indexed="10"/>
        <rFont val="Times New Roman CE"/>
        <family val="0"/>
      </rPr>
      <t>(TK2+)</t>
    </r>
    <r>
      <rPr>
        <sz val="10"/>
        <color indexed="10"/>
        <rFont val="Times New Roman CE"/>
        <family val="0"/>
      </rPr>
      <t>×p</t>
    </r>
    <r>
      <rPr>
        <vertAlign val="subscript"/>
        <sz val="10"/>
        <color indexed="10"/>
        <rFont val="Times New Roman CE"/>
        <family val="0"/>
      </rPr>
      <t>e</t>
    </r>
  </si>
  <si>
    <r>
      <t>T</t>
    </r>
    <r>
      <rPr>
        <b/>
        <vertAlign val="subscript"/>
        <sz val="10"/>
        <color indexed="12"/>
        <rFont val="Times New Roman CE"/>
        <family val="0"/>
      </rPr>
      <t>K3</t>
    </r>
    <r>
      <rPr>
        <b/>
        <vertAlign val="superscript"/>
        <sz val="10"/>
        <color indexed="12"/>
        <rFont val="Times New Roman CE"/>
        <family val="0"/>
      </rPr>
      <t>-max</t>
    </r>
    <r>
      <rPr>
        <b/>
        <sz val="10"/>
        <color indexed="12"/>
        <rFont val="Times New Roman CE"/>
        <family val="0"/>
      </rPr>
      <t>=</t>
    </r>
  </si>
  <si>
    <r>
      <t>A</t>
    </r>
    <r>
      <rPr>
        <vertAlign val="subscript"/>
        <sz val="10"/>
        <color indexed="12"/>
        <rFont val="Symbol"/>
        <family val="1"/>
      </rPr>
      <t>h</t>
    </r>
    <r>
      <rPr>
        <vertAlign val="subscript"/>
        <sz val="10"/>
        <color indexed="12"/>
        <rFont val="Times New Roman CE"/>
        <family val="0"/>
      </rPr>
      <t>(TK3-)</t>
    </r>
    <r>
      <rPr>
        <sz val="10"/>
        <color indexed="12"/>
        <rFont val="Times New Roman CE"/>
        <family val="0"/>
      </rPr>
      <t>×p</t>
    </r>
    <r>
      <rPr>
        <vertAlign val="subscript"/>
        <sz val="10"/>
        <color indexed="12"/>
        <rFont val="Times New Roman CE"/>
        <family val="0"/>
      </rPr>
      <t>e</t>
    </r>
  </si>
  <si>
    <r>
      <t>h</t>
    </r>
    <r>
      <rPr>
        <sz val="10"/>
        <color indexed="12"/>
        <rFont val="Times New Roman CE"/>
        <family val="0"/>
      </rPr>
      <t>(T</t>
    </r>
    <r>
      <rPr>
        <vertAlign val="subscript"/>
        <sz val="10"/>
        <color indexed="12"/>
        <rFont val="Times New Roman CE"/>
        <family val="0"/>
      </rPr>
      <t>K3</t>
    </r>
    <r>
      <rPr>
        <vertAlign val="superscript"/>
        <sz val="10"/>
        <color indexed="12"/>
        <rFont val="Times New Roman CE"/>
        <family val="0"/>
      </rPr>
      <t>-max</t>
    </r>
    <r>
      <rPr>
        <sz val="10"/>
        <color indexed="12"/>
        <rFont val="Times New Roman CE"/>
        <family val="0"/>
      </rPr>
      <t>)×(</t>
    </r>
    <r>
      <rPr>
        <sz val="10"/>
        <color indexed="12"/>
        <rFont val="Symbol"/>
        <family val="1"/>
      </rPr>
      <t>x</t>
    </r>
    <r>
      <rPr>
        <vertAlign val="subscript"/>
        <sz val="10"/>
        <color indexed="12"/>
        <rFont val="Times New Roman CE"/>
        <family val="0"/>
      </rPr>
      <t>3</t>
    </r>
    <r>
      <rPr>
        <sz val="10"/>
        <color indexed="12"/>
        <rFont val="Times New Roman CE"/>
        <family val="0"/>
      </rPr>
      <t>)/2×p</t>
    </r>
    <r>
      <rPr>
        <vertAlign val="subscript"/>
        <sz val="10"/>
        <color indexed="12"/>
        <rFont val="Times New Roman CE"/>
        <family val="0"/>
      </rPr>
      <t>e</t>
    </r>
    <r>
      <rPr>
        <sz val="10"/>
        <color indexed="12"/>
        <rFont val="Times New Roman CE"/>
        <family val="0"/>
      </rPr>
      <t>=</t>
    </r>
  </si>
  <si>
    <r>
      <t>T</t>
    </r>
    <r>
      <rPr>
        <b/>
        <vertAlign val="subscript"/>
        <sz val="10"/>
        <color indexed="10"/>
        <rFont val="Times New Roman CE"/>
        <family val="0"/>
      </rPr>
      <t>K3</t>
    </r>
    <r>
      <rPr>
        <b/>
        <vertAlign val="superscript"/>
        <sz val="10"/>
        <color indexed="10"/>
        <rFont val="Times New Roman CE"/>
        <family val="0"/>
      </rPr>
      <t>+max</t>
    </r>
    <r>
      <rPr>
        <b/>
        <sz val="10"/>
        <color indexed="10"/>
        <rFont val="Times New Roman CE"/>
        <family val="0"/>
      </rPr>
      <t>=</t>
    </r>
  </si>
  <si>
    <r>
      <t>A</t>
    </r>
    <r>
      <rPr>
        <vertAlign val="subscript"/>
        <sz val="10"/>
        <color indexed="10"/>
        <rFont val="Symbol"/>
        <family val="1"/>
      </rPr>
      <t>h</t>
    </r>
    <r>
      <rPr>
        <vertAlign val="subscript"/>
        <sz val="10"/>
        <color indexed="10"/>
        <rFont val="Times New Roman CE"/>
        <family val="0"/>
      </rPr>
      <t>(TK3+)</t>
    </r>
    <r>
      <rPr>
        <sz val="10"/>
        <color indexed="10"/>
        <rFont val="Times New Roman CE"/>
        <family val="0"/>
      </rPr>
      <t>×p</t>
    </r>
    <r>
      <rPr>
        <vertAlign val="subscript"/>
        <sz val="10"/>
        <color indexed="10"/>
        <rFont val="Times New Roman CE"/>
        <family val="0"/>
      </rPr>
      <t>e</t>
    </r>
  </si>
  <si>
    <r>
      <t>T</t>
    </r>
    <r>
      <rPr>
        <b/>
        <vertAlign val="subscript"/>
        <sz val="10"/>
        <color indexed="12"/>
        <rFont val="Times New Roman CE"/>
        <family val="0"/>
      </rPr>
      <t>K4</t>
    </r>
    <r>
      <rPr>
        <b/>
        <vertAlign val="superscript"/>
        <sz val="10"/>
        <color indexed="12"/>
        <rFont val="Times New Roman CE"/>
        <family val="0"/>
      </rPr>
      <t>-max</t>
    </r>
    <r>
      <rPr>
        <b/>
        <sz val="10"/>
        <color indexed="12"/>
        <rFont val="Times New Roman CE"/>
        <family val="0"/>
      </rPr>
      <t>=</t>
    </r>
  </si>
  <si>
    <r>
      <t>A</t>
    </r>
    <r>
      <rPr>
        <vertAlign val="subscript"/>
        <sz val="10"/>
        <color indexed="12"/>
        <rFont val="Symbol"/>
        <family val="1"/>
      </rPr>
      <t>h</t>
    </r>
    <r>
      <rPr>
        <vertAlign val="subscript"/>
        <sz val="10"/>
        <color indexed="12"/>
        <rFont val="Times New Roman CE"/>
        <family val="0"/>
      </rPr>
      <t>(TK4-)</t>
    </r>
    <r>
      <rPr>
        <sz val="10"/>
        <color indexed="12"/>
        <rFont val="Times New Roman CE"/>
        <family val="0"/>
      </rPr>
      <t>×p</t>
    </r>
    <r>
      <rPr>
        <vertAlign val="subscript"/>
        <sz val="10"/>
        <color indexed="12"/>
        <rFont val="Times New Roman CE"/>
        <family val="0"/>
      </rPr>
      <t>e</t>
    </r>
  </si>
  <si>
    <r>
      <t>h</t>
    </r>
    <r>
      <rPr>
        <sz val="10"/>
        <color indexed="12"/>
        <rFont val="Times New Roman CE"/>
        <family val="0"/>
      </rPr>
      <t>(T</t>
    </r>
    <r>
      <rPr>
        <vertAlign val="subscript"/>
        <sz val="10"/>
        <color indexed="12"/>
        <rFont val="Times New Roman CE"/>
        <family val="0"/>
      </rPr>
      <t>K4</t>
    </r>
    <r>
      <rPr>
        <vertAlign val="superscript"/>
        <sz val="10"/>
        <color indexed="12"/>
        <rFont val="Times New Roman CE"/>
        <family val="0"/>
      </rPr>
      <t>-max</t>
    </r>
    <r>
      <rPr>
        <sz val="10"/>
        <color indexed="12"/>
        <rFont val="Times New Roman CE"/>
        <family val="0"/>
      </rPr>
      <t>)×(</t>
    </r>
    <r>
      <rPr>
        <sz val="10"/>
        <color indexed="12"/>
        <rFont val="Symbol"/>
        <family val="1"/>
      </rPr>
      <t>x</t>
    </r>
    <r>
      <rPr>
        <vertAlign val="subscript"/>
        <sz val="10"/>
        <color indexed="12"/>
        <rFont val="Times New Roman CE"/>
        <family val="0"/>
      </rPr>
      <t>4</t>
    </r>
    <r>
      <rPr>
        <sz val="10"/>
        <color indexed="12"/>
        <rFont val="Times New Roman CE"/>
        <family val="0"/>
      </rPr>
      <t>)/2×p</t>
    </r>
    <r>
      <rPr>
        <vertAlign val="subscript"/>
        <sz val="10"/>
        <color indexed="12"/>
        <rFont val="Times New Roman CE"/>
        <family val="0"/>
      </rPr>
      <t>e</t>
    </r>
    <r>
      <rPr>
        <sz val="10"/>
        <color indexed="12"/>
        <rFont val="Times New Roman CE"/>
        <family val="0"/>
      </rPr>
      <t>=</t>
    </r>
  </si>
  <si>
    <r>
      <t>T</t>
    </r>
    <r>
      <rPr>
        <b/>
        <vertAlign val="subscript"/>
        <sz val="10"/>
        <color indexed="10"/>
        <rFont val="Times New Roman CE"/>
        <family val="0"/>
      </rPr>
      <t>K4</t>
    </r>
    <r>
      <rPr>
        <b/>
        <vertAlign val="superscript"/>
        <sz val="10"/>
        <color indexed="10"/>
        <rFont val="Times New Roman CE"/>
        <family val="0"/>
      </rPr>
      <t>+max</t>
    </r>
    <r>
      <rPr>
        <b/>
        <sz val="10"/>
        <color indexed="10"/>
        <rFont val="Times New Roman CE"/>
        <family val="0"/>
      </rPr>
      <t>=</t>
    </r>
  </si>
  <si>
    <r>
      <t>A</t>
    </r>
    <r>
      <rPr>
        <vertAlign val="subscript"/>
        <sz val="10"/>
        <color indexed="10"/>
        <rFont val="Symbol"/>
        <family val="1"/>
      </rPr>
      <t>h</t>
    </r>
    <r>
      <rPr>
        <vertAlign val="subscript"/>
        <sz val="10"/>
        <color indexed="10"/>
        <rFont val="Times New Roman CE"/>
        <family val="0"/>
      </rPr>
      <t>(TK4+)</t>
    </r>
    <r>
      <rPr>
        <sz val="10"/>
        <color indexed="10"/>
        <rFont val="Times New Roman CE"/>
        <family val="0"/>
      </rPr>
      <t>×p</t>
    </r>
    <r>
      <rPr>
        <vertAlign val="subscript"/>
        <sz val="10"/>
        <color indexed="10"/>
        <rFont val="Times New Roman CE"/>
        <family val="0"/>
      </rPr>
      <t>e</t>
    </r>
  </si>
  <si>
    <r>
      <t>T</t>
    </r>
    <r>
      <rPr>
        <b/>
        <vertAlign val="subscript"/>
        <sz val="10"/>
        <color indexed="12"/>
        <rFont val="Times New Roman CE"/>
        <family val="0"/>
      </rPr>
      <t>K5</t>
    </r>
    <r>
      <rPr>
        <b/>
        <vertAlign val="superscript"/>
        <sz val="10"/>
        <color indexed="12"/>
        <rFont val="Times New Roman CE"/>
        <family val="0"/>
      </rPr>
      <t>-max</t>
    </r>
    <r>
      <rPr>
        <b/>
        <sz val="10"/>
        <color indexed="12"/>
        <rFont val="Times New Roman CE"/>
        <family val="0"/>
      </rPr>
      <t>=</t>
    </r>
  </si>
  <si>
    <r>
      <t>A</t>
    </r>
    <r>
      <rPr>
        <vertAlign val="subscript"/>
        <sz val="10"/>
        <color indexed="12"/>
        <rFont val="Symbol"/>
        <family val="1"/>
      </rPr>
      <t>h</t>
    </r>
    <r>
      <rPr>
        <vertAlign val="subscript"/>
        <sz val="10"/>
        <color indexed="12"/>
        <rFont val="Times New Roman CE"/>
        <family val="0"/>
      </rPr>
      <t>(TK5-)</t>
    </r>
    <r>
      <rPr>
        <sz val="10"/>
        <color indexed="12"/>
        <rFont val="Times New Roman CE"/>
        <family val="0"/>
      </rPr>
      <t>×p</t>
    </r>
    <r>
      <rPr>
        <vertAlign val="subscript"/>
        <sz val="10"/>
        <color indexed="12"/>
        <rFont val="Times New Roman CE"/>
        <family val="0"/>
      </rPr>
      <t>e</t>
    </r>
  </si>
  <si>
    <r>
      <t>h</t>
    </r>
    <r>
      <rPr>
        <sz val="10"/>
        <color indexed="12"/>
        <rFont val="Times New Roman CE"/>
        <family val="0"/>
      </rPr>
      <t>(T</t>
    </r>
    <r>
      <rPr>
        <vertAlign val="subscript"/>
        <sz val="10"/>
        <color indexed="12"/>
        <rFont val="Times New Roman CE"/>
        <family val="0"/>
      </rPr>
      <t>K5</t>
    </r>
    <r>
      <rPr>
        <vertAlign val="superscript"/>
        <sz val="10"/>
        <color indexed="12"/>
        <rFont val="Times New Roman CE"/>
        <family val="0"/>
      </rPr>
      <t>-max</t>
    </r>
    <r>
      <rPr>
        <sz val="10"/>
        <color indexed="12"/>
        <rFont val="Times New Roman CE"/>
        <family val="0"/>
      </rPr>
      <t>)×(</t>
    </r>
    <r>
      <rPr>
        <sz val="10"/>
        <color indexed="12"/>
        <rFont val="Symbol"/>
        <family val="1"/>
      </rPr>
      <t>x</t>
    </r>
    <r>
      <rPr>
        <vertAlign val="subscript"/>
        <sz val="10"/>
        <color indexed="12"/>
        <rFont val="Times New Roman CE"/>
        <family val="0"/>
      </rPr>
      <t>5</t>
    </r>
    <r>
      <rPr>
        <sz val="10"/>
        <color indexed="12"/>
        <rFont val="Times New Roman CE"/>
        <family val="0"/>
      </rPr>
      <t>)/2×p</t>
    </r>
    <r>
      <rPr>
        <vertAlign val="subscript"/>
        <sz val="10"/>
        <color indexed="12"/>
        <rFont val="Times New Roman CE"/>
        <family val="0"/>
      </rPr>
      <t>e</t>
    </r>
    <r>
      <rPr>
        <sz val="10"/>
        <color indexed="12"/>
        <rFont val="Times New Roman CE"/>
        <family val="0"/>
      </rPr>
      <t>=</t>
    </r>
  </si>
  <si>
    <r>
      <t>T</t>
    </r>
    <r>
      <rPr>
        <b/>
        <vertAlign val="subscript"/>
        <sz val="10"/>
        <color indexed="10"/>
        <rFont val="Times New Roman CE"/>
        <family val="0"/>
      </rPr>
      <t>K5</t>
    </r>
    <r>
      <rPr>
        <b/>
        <vertAlign val="superscript"/>
        <sz val="10"/>
        <color indexed="10"/>
        <rFont val="Times New Roman CE"/>
        <family val="0"/>
      </rPr>
      <t>+max</t>
    </r>
    <r>
      <rPr>
        <b/>
        <sz val="10"/>
        <color indexed="10"/>
        <rFont val="Times New Roman CE"/>
        <family val="0"/>
      </rPr>
      <t>=</t>
    </r>
  </si>
  <si>
    <r>
      <t>A</t>
    </r>
    <r>
      <rPr>
        <vertAlign val="subscript"/>
        <sz val="10"/>
        <color indexed="10"/>
        <rFont val="Symbol"/>
        <family val="1"/>
      </rPr>
      <t>h</t>
    </r>
    <r>
      <rPr>
        <vertAlign val="subscript"/>
        <sz val="10"/>
        <color indexed="10"/>
        <rFont val="Times New Roman CE"/>
        <family val="0"/>
      </rPr>
      <t>(TK5+)</t>
    </r>
    <r>
      <rPr>
        <sz val="10"/>
        <color indexed="10"/>
        <rFont val="Times New Roman CE"/>
        <family val="0"/>
      </rPr>
      <t>×p</t>
    </r>
    <r>
      <rPr>
        <vertAlign val="subscript"/>
        <sz val="10"/>
        <color indexed="10"/>
        <rFont val="Times New Roman CE"/>
        <family val="0"/>
      </rPr>
      <t>e</t>
    </r>
  </si>
  <si>
    <r>
      <t>h</t>
    </r>
    <r>
      <rPr>
        <sz val="10"/>
        <color indexed="12"/>
        <rFont val="Times New Roman CE"/>
        <family val="0"/>
      </rPr>
      <t>(T</t>
    </r>
    <r>
      <rPr>
        <vertAlign val="subscript"/>
        <sz val="10"/>
        <color indexed="12"/>
        <rFont val="Times New Roman CE"/>
        <family val="0"/>
      </rPr>
      <t>K5</t>
    </r>
    <r>
      <rPr>
        <vertAlign val="superscript"/>
        <sz val="10"/>
        <color indexed="12"/>
        <rFont val="Times New Roman CE"/>
        <family val="0"/>
      </rPr>
      <t>-max</t>
    </r>
    <r>
      <rPr>
        <sz val="10"/>
        <color indexed="12"/>
        <rFont val="Times New Roman CE"/>
        <family val="0"/>
      </rPr>
      <t>)=</t>
    </r>
  </si>
  <si>
    <r>
      <t>h</t>
    </r>
    <r>
      <rPr>
        <sz val="10"/>
        <color indexed="12"/>
        <rFont val="Times New Roman CE"/>
        <family val="0"/>
      </rPr>
      <t>(T</t>
    </r>
    <r>
      <rPr>
        <vertAlign val="subscript"/>
        <sz val="10"/>
        <color indexed="12"/>
        <rFont val="Times New Roman CE"/>
        <family val="0"/>
      </rPr>
      <t>K4</t>
    </r>
    <r>
      <rPr>
        <vertAlign val="superscript"/>
        <sz val="10"/>
        <color indexed="12"/>
        <rFont val="Times New Roman CE"/>
        <family val="0"/>
      </rPr>
      <t>-max</t>
    </r>
    <r>
      <rPr>
        <sz val="10"/>
        <color indexed="12"/>
        <rFont val="Times New Roman CE"/>
        <family val="0"/>
      </rPr>
      <t>)=</t>
    </r>
  </si>
  <si>
    <r>
      <t>h</t>
    </r>
    <r>
      <rPr>
        <sz val="10"/>
        <color indexed="12"/>
        <rFont val="Times New Roman CE"/>
        <family val="0"/>
      </rPr>
      <t>(T</t>
    </r>
    <r>
      <rPr>
        <vertAlign val="subscript"/>
        <sz val="10"/>
        <color indexed="12"/>
        <rFont val="Times New Roman CE"/>
        <family val="0"/>
      </rPr>
      <t>K3</t>
    </r>
    <r>
      <rPr>
        <vertAlign val="superscript"/>
        <sz val="10"/>
        <color indexed="12"/>
        <rFont val="Times New Roman CE"/>
        <family val="0"/>
      </rPr>
      <t>-max</t>
    </r>
    <r>
      <rPr>
        <sz val="10"/>
        <color indexed="12"/>
        <rFont val="Times New Roman CE"/>
        <family val="0"/>
      </rPr>
      <t>)=</t>
    </r>
  </si>
  <si>
    <r>
      <t>h</t>
    </r>
    <r>
      <rPr>
        <sz val="10"/>
        <color indexed="12"/>
        <rFont val="Times New Roman CE"/>
        <family val="0"/>
      </rPr>
      <t>(T</t>
    </r>
    <r>
      <rPr>
        <vertAlign val="subscript"/>
        <sz val="10"/>
        <color indexed="12"/>
        <rFont val="Times New Roman CE"/>
        <family val="0"/>
      </rPr>
      <t>K2</t>
    </r>
    <r>
      <rPr>
        <vertAlign val="superscript"/>
        <sz val="10"/>
        <color indexed="12"/>
        <rFont val="Times New Roman CE"/>
        <family val="0"/>
      </rPr>
      <t>-max</t>
    </r>
    <r>
      <rPr>
        <sz val="10"/>
        <color indexed="12"/>
        <rFont val="Times New Roman CE"/>
        <family val="0"/>
      </rPr>
      <t>)=</t>
    </r>
  </si>
  <si>
    <t>A mértékadó nyíróerőt a megfelelő előjelű</t>
  </si>
  <si>
    <t>hatásábra-terület és az (egyenletesen megoszló)</t>
  </si>
  <si>
    <t xml:space="preserve">teherintenzitás SZORZATA adja. </t>
  </si>
  <si>
    <t>KÉTTÁMASZÚ TARTÓ NYÍRÓERŐ-MAXIMÁLIS ÁBRÁJA EGYENLETESEN MEGOSZLÓ ESETLEGES TEHERBŐL</t>
  </si>
  <si>
    <t>T-max</t>
  </si>
  <si>
    <t>T+max</t>
  </si>
  <si>
    <t>A hatásábra-területek változása a keresztmetszet</t>
  </si>
  <si>
    <t xml:space="preserve">helyzetének függvényében PARABOLIKUS, így </t>
  </si>
  <si>
    <t>a nyíróerő-maximális ábra két ága is PARABOLIKUS.</t>
  </si>
  <si>
    <t>KÉTTÁMASZÚ TARTÓ NYOMATÉKI-MAXIMÁLIS ÁBRÁJA EGYENLETESEN MEGOSZLÓ ESETLEGES TEHERBŐL</t>
  </si>
  <si>
    <r>
      <t>h</t>
    </r>
    <r>
      <rPr>
        <sz val="10"/>
        <color indexed="12"/>
        <rFont val="Times New Roman CE"/>
        <family val="0"/>
      </rPr>
      <t>(M</t>
    </r>
    <r>
      <rPr>
        <vertAlign val="subscript"/>
        <sz val="10"/>
        <color indexed="12"/>
        <rFont val="Times New Roman CE"/>
        <family val="0"/>
      </rPr>
      <t>K1</t>
    </r>
    <r>
      <rPr>
        <vertAlign val="superscript"/>
        <sz val="10"/>
        <color indexed="12"/>
        <rFont val="Times New Roman CE"/>
        <family val="0"/>
      </rPr>
      <t>-max</t>
    </r>
    <r>
      <rPr>
        <sz val="10"/>
        <color indexed="12"/>
        <rFont val="Times New Roman CE"/>
        <family val="0"/>
      </rPr>
      <t>)=</t>
    </r>
  </si>
  <si>
    <r>
      <t>h</t>
    </r>
    <r>
      <rPr>
        <sz val="10"/>
        <color indexed="12"/>
        <rFont val="Times New Roman CE"/>
        <family val="0"/>
      </rPr>
      <t>(M</t>
    </r>
    <r>
      <rPr>
        <vertAlign val="subscript"/>
        <sz val="10"/>
        <color indexed="12"/>
        <rFont val="Times New Roman CE"/>
        <family val="0"/>
      </rPr>
      <t>K2</t>
    </r>
    <r>
      <rPr>
        <vertAlign val="superscript"/>
        <sz val="10"/>
        <color indexed="12"/>
        <rFont val="Times New Roman CE"/>
        <family val="0"/>
      </rPr>
      <t>-max</t>
    </r>
    <r>
      <rPr>
        <sz val="10"/>
        <color indexed="12"/>
        <rFont val="Times New Roman CE"/>
        <family val="0"/>
      </rPr>
      <t>)=</t>
    </r>
  </si>
  <si>
    <r>
      <t>h</t>
    </r>
    <r>
      <rPr>
        <sz val="10"/>
        <color indexed="12"/>
        <rFont val="Times New Roman CE"/>
        <family val="0"/>
      </rPr>
      <t>(M</t>
    </r>
    <r>
      <rPr>
        <vertAlign val="subscript"/>
        <sz val="10"/>
        <color indexed="12"/>
        <rFont val="Times New Roman CE"/>
        <family val="0"/>
      </rPr>
      <t>K3</t>
    </r>
    <r>
      <rPr>
        <vertAlign val="superscript"/>
        <sz val="10"/>
        <color indexed="12"/>
        <rFont val="Times New Roman CE"/>
        <family val="0"/>
      </rPr>
      <t>-max</t>
    </r>
    <r>
      <rPr>
        <sz val="10"/>
        <color indexed="12"/>
        <rFont val="Times New Roman CE"/>
        <family val="0"/>
      </rPr>
      <t>)=</t>
    </r>
  </si>
  <si>
    <r>
      <t>h</t>
    </r>
    <r>
      <rPr>
        <sz val="10"/>
        <color indexed="12"/>
        <rFont val="Times New Roman CE"/>
        <family val="0"/>
      </rPr>
      <t>(M</t>
    </r>
    <r>
      <rPr>
        <vertAlign val="subscript"/>
        <sz val="10"/>
        <color indexed="12"/>
        <rFont val="Times New Roman CE"/>
        <family val="0"/>
      </rPr>
      <t>K4</t>
    </r>
    <r>
      <rPr>
        <vertAlign val="superscript"/>
        <sz val="10"/>
        <color indexed="12"/>
        <rFont val="Times New Roman CE"/>
        <family val="0"/>
      </rPr>
      <t>-max</t>
    </r>
    <r>
      <rPr>
        <sz val="10"/>
        <color indexed="12"/>
        <rFont val="Times New Roman CE"/>
        <family val="0"/>
      </rPr>
      <t>)=</t>
    </r>
  </si>
  <si>
    <r>
      <t>h</t>
    </r>
    <r>
      <rPr>
        <sz val="10"/>
        <color indexed="12"/>
        <rFont val="Times New Roman CE"/>
        <family val="0"/>
      </rPr>
      <t>(M</t>
    </r>
    <r>
      <rPr>
        <vertAlign val="subscript"/>
        <sz val="10"/>
        <color indexed="12"/>
        <rFont val="Times New Roman CE"/>
        <family val="0"/>
      </rPr>
      <t>K5</t>
    </r>
    <r>
      <rPr>
        <vertAlign val="superscript"/>
        <sz val="10"/>
        <color indexed="12"/>
        <rFont val="Times New Roman CE"/>
        <family val="0"/>
      </rPr>
      <t>-max</t>
    </r>
    <r>
      <rPr>
        <sz val="10"/>
        <color indexed="12"/>
        <rFont val="Times New Roman CE"/>
        <family val="0"/>
      </rPr>
      <t>)=</t>
    </r>
  </si>
  <si>
    <r>
      <t>x</t>
    </r>
    <r>
      <rPr>
        <vertAlign val="subscript"/>
        <sz val="10"/>
        <color indexed="10"/>
        <rFont val="Times New Roman CE"/>
        <family val="0"/>
      </rPr>
      <t>1</t>
    </r>
    <r>
      <rPr>
        <sz val="10"/>
        <color indexed="10"/>
        <rFont val="Times New Roman CE"/>
        <family val="0"/>
      </rPr>
      <t>×(L-</t>
    </r>
    <r>
      <rPr>
        <sz val="10"/>
        <color indexed="10"/>
        <rFont val="Symbol"/>
        <family val="1"/>
      </rPr>
      <t>x</t>
    </r>
    <r>
      <rPr>
        <vertAlign val="subscript"/>
        <sz val="10"/>
        <color indexed="10"/>
        <rFont val="Times New Roman CE"/>
        <family val="0"/>
      </rPr>
      <t>1</t>
    </r>
    <r>
      <rPr>
        <sz val="10"/>
        <color indexed="10"/>
        <rFont val="Times New Roman CE"/>
        <family val="0"/>
      </rPr>
      <t>)/L=</t>
    </r>
  </si>
  <si>
    <r>
      <t>h</t>
    </r>
    <r>
      <rPr>
        <sz val="10"/>
        <color indexed="10"/>
        <rFont val="Times New Roman CE"/>
        <family val="0"/>
      </rPr>
      <t>(T</t>
    </r>
    <r>
      <rPr>
        <vertAlign val="subscript"/>
        <sz val="10"/>
        <color indexed="10"/>
        <rFont val="Times New Roman CE"/>
        <family val="0"/>
      </rPr>
      <t>K1</t>
    </r>
    <r>
      <rPr>
        <vertAlign val="superscript"/>
        <sz val="10"/>
        <color indexed="10"/>
        <rFont val="Times New Roman CE"/>
        <family val="0"/>
      </rPr>
      <t>+max</t>
    </r>
    <r>
      <rPr>
        <sz val="10"/>
        <color indexed="10"/>
        <rFont val="Times New Roman CE"/>
        <family val="0"/>
      </rPr>
      <t>)=</t>
    </r>
  </si>
  <si>
    <r>
      <t>h</t>
    </r>
    <r>
      <rPr>
        <sz val="10"/>
        <color indexed="10"/>
        <rFont val="Times New Roman CE"/>
        <family val="0"/>
      </rPr>
      <t>(T</t>
    </r>
    <r>
      <rPr>
        <vertAlign val="subscript"/>
        <sz val="10"/>
        <color indexed="10"/>
        <rFont val="Times New Roman CE"/>
        <family val="0"/>
      </rPr>
      <t>K2</t>
    </r>
    <r>
      <rPr>
        <vertAlign val="superscript"/>
        <sz val="10"/>
        <color indexed="10"/>
        <rFont val="Times New Roman CE"/>
        <family val="0"/>
      </rPr>
      <t>+max</t>
    </r>
    <r>
      <rPr>
        <sz val="10"/>
        <color indexed="10"/>
        <rFont val="Times New Roman CE"/>
        <family val="0"/>
      </rPr>
      <t>)=</t>
    </r>
  </si>
  <si>
    <r>
      <t>h</t>
    </r>
    <r>
      <rPr>
        <sz val="10"/>
        <color indexed="10"/>
        <rFont val="Times New Roman CE"/>
        <family val="0"/>
      </rPr>
      <t>(T</t>
    </r>
    <r>
      <rPr>
        <vertAlign val="subscript"/>
        <sz val="10"/>
        <color indexed="10"/>
        <rFont val="Times New Roman CE"/>
        <family val="0"/>
      </rPr>
      <t>K3</t>
    </r>
    <r>
      <rPr>
        <vertAlign val="superscript"/>
        <sz val="10"/>
        <color indexed="10"/>
        <rFont val="Times New Roman CE"/>
        <family val="0"/>
      </rPr>
      <t>+max</t>
    </r>
    <r>
      <rPr>
        <sz val="10"/>
        <color indexed="10"/>
        <rFont val="Times New Roman CE"/>
        <family val="0"/>
      </rPr>
      <t>)=</t>
    </r>
  </si>
  <si>
    <r>
      <t>h</t>
    </r>
    <r>
      <rPr>
        <sz val="10"/>
        <color indexed="10"/>
        <rFont val="Times New Roman CE"/>
        <family val="0"/>
      </rPr>
      <t>(T</t>
    </r>
    <r>
      <rPr>
        <vertAlign val="subscript"/>
        <sz val="10"/>
        <color indexed="10"/>
        <rFont val="Times New Roman CE"/>
        <family val="0"/>
      </rPr>
      <t>K4</t>
    </r>
    <r>
      <rPr>
        <vertAlign val="superscript"/>
        <sz val="10"/>
        <color indexed="10"/>
        <rFont val="Times New Roman CE"/>
        <family val="0"/>
      </rPr>
      <t>+max</t>
    </r>
    <r>
      <rPr>
        <sz val="10"/>
        <color indexed="10"/>
        <rFont val="Times New Roman CE"/>
        <family val="0"/>
      </rPr>
      <t>)=</t>
    </r>
  </si>
  <si>
    <r>
      <t>h</t>
    </r>
    <r>
      <rPr>
        <sz val="10"/>
        <color indexed="10"/>
        <rFont val="Times New Roman CE"/>
        <family val="0"/>
      </rPr>
      <t>(T</t>
    </r>
    <r>
      <rPr>
        <vertAlign val="subscript"/>
        <sz val="10"/>
        <color indexed="10"/>
        <rFont val="Times New Roman CE"/>
        <family val="0"/>
      </rPr>
      <t>K5</t>
    </r>
    <r>
      <rPr>
        <vertAlign val="superscript"/>
        <sz val="10"/>
        <color indexed="10"/>
        <rFont val="Times New Roman CE"/>
        <family val="0"/>
      </rPr>
      <t>+max</t>
    </r>
    <r>
      <rPr>
        <sz val="10"/>
        <color indexed="10"/>
        <rFont val="Times New Roman CE"/>
        <family val="0"/>
      </rPr>
      <t>)=</t>
    </r>
  </si>
  <si>
    <r>
      <t>h</t>
    </r>
    <r>
      <rPr>
        <sz val="10"/>
        <color indexed="10"/>
        <rFont val="Times New Roman CE"/>
        <family val="0"/>
      </rPr>
      <t>(M</t>
    </r>
    <r>
      <rPr>
        <vertAlign val="subscript"/>
        <sz val="10"/>
        <color indexed="10"/>
        <rFont val="Times New Roman CE"/>
        <family val="0"/>
      </rPr>
      <t>K1</t>
    </r>
    <r>
      <rPr>
        <vertAlign val="superscript"/>
        <sz val="10"/>
        <color indexed="10"/>
        <rFont val="Times New Roman CE"/>
        <family val="0"/>
      </rPr>
      <t>+max</t>
    </r>
    <r>
      <rPr>
        <sz val="10"/>
        <color indexed="10"/>
        <rFont val="Times New Roman CE"/>
        <family val="0"/>
      </rPr>
      <t>)=</t>
    </r>
  </si>
  <si>
    <r>
      <t>h</t>
    </r>
    <r>
      <rPr>
        <sz val="10"/>
        <color indexed="10"/>
        <rFont val="Times New Roman CE"/>
        <family val="0"/>
      </rPr>
      <t>(M</t>
    </r>
    <r>
      <rPr>
        <vertAlign val="subscript"/>
        <sz val="10"/>
        <color indexed="10"/>
        <rFont val="Times New Roman CE"/>
        <family val="0"/>
      </rPr>
      <t>K2</t>
    </r>
    <r>
      <rPr>
        <vertAlign val="superscript"/>
        <sz val="10"/>
        <color indexed="10"/>
        <rFont val="Times New Roman CE"/>
        <family val="0"/>
      </rPr>
      <t>+max</t>
    </r>
    <r>
      <rPr>
        <sz val="10"/>
        <color indexed="10"/>
        <rFont val="Times New Roman CE"/>
        <family val="0"/>
      </rPr>
      <t>)=</t>
    </r>
  </si>
  <si>
    <r>
      <t>h</t>
    </r>
    <r>
      <rPr>
        <sz val="10"/>
        <color indexed="10"/>
        <rFont val="Times New Roman CE"/>
        <family val="0"/>
      </rPr>
      <t>(M</t>
    </r>
    <r>
      <rPr>
        <vertAlign val="subscript"/>
        <sz val="10"/>
        <color indexed="10"/>
        <rFont val="Times New Roman CE"/>
        <family val="0"/>
      </rPr>
      <t>K3</t>
    </r>
    <r>
      <rPr>
        <vertAlign val="superscript"/>
        <sz val="10"/>
        <color indexed="10"/>
        <rFont val="Times New Roman CE"/>
        <family val="0"/>
      </rPr>
      <t>+max</t>
    </r>
    <r>
      <rPr>
        <sz val="10"/>
        <color indexed="10"/>
        <rFont val="Times New Roman CE"/>
        <family val="0"/>
      </rPr>
      <t>)=</t>
    </r>
  </si>
  <si>
    <r>
      <t>h</t>
    </r>
    <r>
      <rPr>
        <sz val="10"/>
        <color indexed="10"/>
        <rFont val="Times New Roman CE"/>
        <family val="0"/>
      </rPr>
      <t>(M</t>
    </r>
    <r>
      <rPr>
        <vertAlign val="subscript"/>
        <sz val="10"/>
        <color indexed="10"/>
        <rFont val="Times New Roman CE"/>
        <family val="0"/>
      </rPr>
      <t>K4</t>
    </r>
    <r>
      <rPr>
        <vertAlign val="superscript"/>
        <sz val="10"/>
        <color indexed="10"/>
        <rFont val="Times New Roman CE"/>
        <family val="0"/>
      </rPr>
      <t>+max</t>
    </r>
    <r>
      <rPr>
        <sz val="10"/>
        <color indexed="10"/>
        <rFont val="Times New Roman CE"/>
        <family val="0"/>
      </rPr>
      <t>)=</t>
    </r>
  </si>
  <si>
    <r>
      <t>h</t>
    </r>
    <r>
      <rPr>
        <sz val="10"/>
        <color indexed="10"/>
        <rFont val="Times New Roman CE"/>
        <family val="0"/>
      </rPr>
      <t>(M</t>
    </r>
    <r>
      <rPr>
        <vertAlign val="subscript"/>
        <sz val="10"/>
        <color indexed="10"/>
        <rFont val="Times New Roman CE"/>
        <family val="0"/>
      </rPr>
      <t>K5</t>
    </r>
    <r>
      <rPr>
        <vertAlign val="superscript"/>
        <sz val="10"/>
        <color indexed="10"/>
        <rFont val="Times New Roman CE"/>
        <family val="0"/>
      </rPr>
      <t>+max</t>
    </r>
    <r>
      <rPr>
        <sz val="10"/>
        <color indexed="10"/>
        <rFont val="Times New Roman CE"/>
        <family val="0"/>
      </rPr>
      <t>)=</t>
    </r>
  </si>
  <si>
    <r>
      <t>M</t>
    </r>
    <r>
      <rPr>
        <b/>
        <vertAlign val="subscript"/>
        <sz val="10"/>
        <color indexed="10"/>
        <rFont val="Times New Roman CE"/>
        <family val="0"/>
      </rPr>
      <t>K1</t>
    </r>
    <r>
      <rPr>
        <b/>
        <vertAlign val="superscript"/>
        <sz val="10"/>
        <color indexed="10"/>
        <rFont val="Times New Roman CE"/>
        <family val="0"/>
      </rPr>
      <t>+max</t>
    </r>
    <r>
      <rPr>
        <b/>
        <sz val="10"/>
        <color indexed="10"/>
        <rFont val="Times New Roman CE"/>
        <family val="0"/>
      </rPr>
      <t>=</t>
    </r>
  </si>
  <si>
    <r>
      <t>M</t>
    </r>
    <r>
      <rPr>
        <b/>
        <vertAlign val="subscript"/>
        <sz val="10"/>
        <color indexed="10"/>
        <rFont val="Times New Roman CE"/>
        <family val="0"/>
      </rPr>
      <t>K2</t>
    </r>
    <r>
      <rPr>
        <b/>
        <vertAlign val="superscript"/>
        <sz val="10"/>
        <color indexed="10"/>
        <rFont val="Times New Roman CE"/>
        <family val="0"/>
      </rPr>
      <t>+max</t>
    </r>
    <r>
      <rPr>
        <b/>
        <sz val="10"/>
        <color indexed="10"/>
        <rFont val="Times New Roman CE"/>
        <family val="0"/>
      </rPr>
      <t>=</t>
    </r>
  </si>
  <si>
    <r>
      <t>M</t>
    </r>
    <r>
      <rPr>
        <b/>
        <vertAlign val="subscript"/>
        <sz val="10"/>
        <color indexed="10"/>
        <rFont val="Times New Roman CE"/>
        <family val="0"/>
      </rPr>
      <t>K3</t>
    </r>
    <r>
      <rPr>
        <b/>
        <vertAlign val="superscript"/>
        <sz val="10"/>
        <color indexed="10"/>
        <rFont val="Times New Roman CE"/>
        <family val="0"/>
      </rPr>
      <t>+max</t>
    </r>
    <r>
      <rPr>
        <b/>
        <sz val="10"/>
        <color indexed="10"/>
        <rFont val="Times New Roman CE"/>
        <family val="0"/>
      </rPr>
      <t>=</t>
    </r>
  </si>
  <si>
    <r>
      <t>M</t>
    </r>
    <r>
      <rPr>
        <b/>
        <vertAlign val="subscript"/>
        <sz val="10"/>
        <color indexed="10"/>
        <rFont val="Times New Roman CE"/>
        <family val="0"/>
      </rPr>
      <t>K4</t>
    </r>
    <r>
      <rPr>
        <b/>
        <vertAlign val="superscript"/>
        <sz val="10"/>
        <color indexed="10"/>
        <rFont val="Times New Roman CE"/>
        <family val="0"/>
      </rPr>
      <t>+max</t>
    </r>
    <r>
      <rPr>
        <b/>
        <sz val="10"/>
        <color indexed="10"/>
        <rFont val="Times New Roman CE"/>
        <family val="0"/>
      </rPr>
      <t>=</t>
    </r>
  </si>
  <si>
    <r>
      <t>M</t>
    </r>
    <r>
      <rPr>
        <b/>
        <vertAlign val="subscript"/>
        <sz val="10"/>
        <color indexed="10"/>
        <rFont val="Times New Roman CE"/>
        <family val="0"/>
      </rPr>
      <t>K5</t>
    </r>
    <r>
      <rPr>
        <b/>
        <vertAlign val="superscript"/>
        <sz val="10"/>
        <color indexed="10"/>
        <rFont val="Times New Roman CE"/>
        <family val="0"/>
      </rPr>
      <t>+max</t>
    </r>
    <r>
      <rPr>
        <b/>
        <sz val="10"/>
        <color indexed="10"/>
        <rFont val="Times New Roman CE"/>
        <family val="0"/>
      </rPr>
      <t>=</t>
    </r>
  </si>
  <si>
    <r>
      <t>A</t>
    </r>
    <r>
      <rPr>
        <vertAlign val="subscript"/>
        <sz val="10"/>
        <color indexed="10"/>
        <rFont val="Symbol"/>
        <family val="1"/>
      </rPr>
      <t>h</t>
    </r>
    <r>
      <rPr>
        <vertAlign val="subscript"/>
        <sz val="10"/>
        <color indexed="10"/>
        <rFont val="Times New Roman CE"/>
        <family val="0"/>
      </rPr>
      <t>(MK3+)</t>
    </r>
    <r>
      <rPr>
        <sz val="10"/>
        <color indexed="10"/>
        <rFont val="Times New Roman CE"/>
        <family val="0"/>
      </rPr>
      <t>×p</t>
    </r>
    <r>
      <rPr>
        <vertAlign val="subscript"/>
        <sz val="10"/>
        <color indexed="10"/>
        <rFont val="Times New Roman CE"/>
        <family val="0"/>
      </rPr>
      <t>e</t>
    </r>
  </si>
  <si>
    <r>
      <t>A</t>
    </r>
    <r>
      <rPr>
        <vertAlign val="subscript"/>
        <sz val="10"/>
        <color indexed="10"/>
        <rFont val="Symbol"/>
        <family val="1"/>
      </rPr>
      <t>h</t>
    </r>
    <r>
      <rPr>
        <vertAlign val="subscript"/>
        <sz val="10"/>
        <color indexed="10"/>
        <rFont val="Times New Roman CE"/>
        <family val="0"/>
      </rPr>
      <t>(MK4+)</t>
    </r>
    <r>
      <rPr>
        <sz val="10"/>
        <color indexed="10"/>
        <rFont val="Times New Roman CE"/>
        <family val="0"/>
      </rPr>
      <t>×p</t>
    </r>
    <r>
      <rPr>
        <vertAlign val="subscript"/>
        <sz val="10"/>
        <color indexed="10"/>
        <rFont val="Times New Roman CE"/>
        <family val="0"/>
      </rPr>
      <t>e</t>
    </r>
  </si>
  <si>
    <r>
      <t>A</t>
    </r>
    <r>
      <rPr>
        <vertAlign val="subscript"/>
        <sz val="10"/>
        <color indexed="10"/>
        <rFont val="Symbol"/>
        <family val="1"/>
      </rPr>
      <t>h</t>
    </r>
    <r>
      <rPr>
        <vertAlign val="subscript"/>
        <sz val="10"/>
        <color indexed="10"/>
        <rFont val="Times New Roman CE"/>
        <family val="0"/>
      </rPr>
      <t>(MK5+)</t>
    </r>
    <r>
      <rPr>
        <sz val="10"/>
        <color indexed="10"/>
        <rFont val="Times New Roman CE"/>
        <family val="0"/>
      </rPr>
      <t>×p</t>
    </r>
    <r>
      <rPr>
        <vertAlign val="subscript"/>
        <sz val="10"/>
        <color indexed="10"/>
        <rFont val="Times New Roman CE"/>
        <family val="0"/>
      </rPr>
      <t>e</t>
    </r>
  </si>
  <si>
    <r>
      <t>A</t>
    </r>
    <r>
      <rPr>
        <vertAlign val="subscript"/>
        <sz val="10"/>
        <color indexed="10"/>
        <rFont val="Symbol"/>
        <family val="1"/>
      </rPr>
      <t>h</t>
    </r>
    <r>
      <rPr>
        <vertAlign val="subscript"/>
        <sz val="10"/>
        <color indexed="10"/>
        <rFont val="Times New Roman CE"/>
        <family val="0"/>
      </rPr>
      <t>(MK1+)</t>
    </r>
    <r>
      <rPr>
        <sz val="10"/>
        <color indexed="10"/>
        <rFont val="Times New Roman CE"/>
        <family val="0"/>
      </rPr>
      <t>×p</t>
    </r>
    <r>
      <rPr>
        <vertAlign val="subscript"/>
        <sz val="10"/>
        <color indexed="10"/>
        <rFont val="Times New Roman CE"/>
        <family val="0"/>
      </rPr>
      <t>e</t>
    </r>
  </si>
  <si>
    <r>
      <t>A</t>
    </r>
    <r>
      <rPr>
        <vertAlign val="subscript"/>
        <sz val="10"/>
        <color indexed="10"/>
        <rFont val="Symbol"/>
        <family val="1"/>
      </rPr>
      <t>h</t>
    </r>
    <r>
      <rPr>
        <vertAlign val="subscript"/>
        <sz val="10"/>
        <color indexed="10"/>
        <rFont val="Times New Roman CE"/>
        <family val="0"/>
      </rPr>
      <t>(MK2+)</t>
    </r>
    <r>
      <rPr>
        <sz val="10"/>
        <color indexed="10"/>
        <rFont val="Times New Roman CE"/>
        <family val="0"/>
      </rPr>
      <t>×p</t>
    </r>
    <r>
      <rPr>
        <vertAlign val="subscript"/>
        <sz val="10"/>
        <color indexed="10"/>
        <rFont val="Times New Roman CE"/>
        <family val="0"/>
      </rPr>
      <t>e</t>
    </r>
  </si>
  <si>
    <r>
      <t>h</t>
    </r>
    <r>
      <rPr>
        <sz val="10"/>
        <color indexed="10"/>
        <rFont val="Times New Roman CE"/>
        <family val="0"/>
      </rPr>
      <t>(T</t>
    </r>
    <r>
      <rPr>
        <vertAlign val="subscript"/>
        <sz val="10"/>
        <color indexed="10"/>
        <rFont val="Times New Roman CE"/>
        <family val="0"/>
      </rPr>
      <t>K1</t>
    </r>
    <r>
      <rPr>
        <vertAlign val="superscript"/>
        <sz val="10"/>
        <color indexed="10"/>
        <rFont val="Times New Roman CE"/>
        <family val="0"/>
      </rPr>
      <t>+max</t>
    </r>
    <r>
      <rPr>
        <sz val="10"/>
        <color indexed="10"/>
        <rFont val="Times New Roman CE"/>
        <family val="0"/>
      </rPr>
      <t>)×(L-</t>
    </r>
    <r>
      <rPr>
        <sz val="10"/>
        <color indexed="10"/>
        <rFont val="Symbol"/>
        <family val="1"/>
      </rPr>
      <t>x</t>
    </r>
    <r>
      <rPr>
        <vertAlign val="subscript"/>
        <sz val="10"/>
        <color indexed="10"/>
        <rFont val="Times New Roman CE"/>
        <family val="0"/>
      </rPr>
      <t>1</t>
    </r>
    <r>
      <rPr>
        <sz val="10"/>
        <color indexed="10"/>
        <rFont val="Times New Roman CE"/>
        <family val="0"/>
      </rPr>
      <t>)/2×p</t>
    </r>
    <r>
      <rPr>
        <vertAlign val="subscript"/>
        <sz val="10"/>
        <color indexed="10"/>
        <rFont val="Times New Roman CE"/>
        <family val="0"/>
      </rPr>
      <t>e</t>
    </r>
    <r>
      <rPr>
        <sz val="10"/>
        <color indexed="10"/>
        <rFont val="Times New Roman CE"/>
        <family val="0"/>
      </rPr>
      <t>=</t>
    </r>
  </si>
  <si>
    <r>
      <t>h</t>
    </r>
    <r>
      <rPr>
        <sz val="10"/>
        <color indexed="10"/>
        <rFont val="Times New Roman CE"/>
        <family val="0"/>
      </rPr>
      <t>(T</t>
    </r>
    <r>
      <rPr>
        <vertAlign val="subscript"/>
        <sz val="10"/>
        <color indexed="10"/>
        <rFont val="Times New Roman CE"/>
        <family val="0"/>
      </rPr>
      <t>K2</t>
    </r>
    <r>
      <rPr>
        <vertAlign val="superscript"/>
        <sz val="10"/>
        <color indexed="10"/>
        <rFont val="Times New Roman CE"/>
        <family val="0"/>
      </rPr>
      <t>+max</t>
    </r>
    <r>
      <rPr>
        <sz val="10"/>
        <color indexed="10"/>
        <rFont val="Times New Roman CE"/>
        <family val="0"/>
      </rPr>
      <t>)×(L-</t>
    </r>
    <r>
      <rPr>
        <sz val="10"/>
        <color indexed="10"/>
        <rFont val="Symbol"/>
        <family val="1"/>
      </rPr>
      <t>x</t>
    </r>
    <r>
      <rPr>
        <vertAlign val="subscript"/>
        <sz val="10"/>
        <color indexed="10"/>
        <rFont val="Times New Roman CE"/>
        <family val="0"/>
      </rPr>
      <t>2</t>
    </r>
    <r>
      <rPr>
        <sz val="10"/>
        <color indexed="10"/>
        <rFont val="Times New Roman CE"/>
        <family val="0"/>
      </rPr>
      <t>)/2×p</t>
    </r>
    <r>
      <rPr>
        <vertAlign val="subscript"/>
        <sz val="10"/>
        <color indexed="10"/>
        <rFont val="Times New Roman CE"/>
        <family val="0"/>
      </rPr>
      <t>e</t>
    </r>
    <r>
      <rPr>
        <sz val="10"/>
        <color indexed="10"/>
        <rFont val="Times New Roman CE"/>
        <family val="0"/>
      </rPr>
      <t>=</t>
    </r>
  </si>
  <si>
    <r>
      <t>h</t>
    </r>
    <r>
      <rPr>
        <sz val="10"/>
        <color indexed="10"/>
        <rFont val="Times New Roman CE"/>
        <family val="0"/>
      </rPr>
      <t>(T</t>
    </r>
    <r>
      <rPr>
        <vertAlign val="subscript"/>
        <sz val="10"/>
        <color indexed="10"/>
        <rFont val="Times New Roman CE"/>
        <family val="0"/>
      </rPr>
      <t>K3</t>
    </r>
    <r>
      <rPr>
        <vertAlign val="superscript"/>
        <sz val="10"/>
        <color indexed="10"/>
        <rFont val="Times New Roman CE"/>
        <family val="0"/>
      </rPr>
      <t>+max</t>
    </r>
    <r>
      <rPr>
        <sz val="10"/>
        <color indexed="10"/>
        <rFont val="Times New Roman CE"/>
        <family val="0"/>
      </rPr>
      <t>)×(L-</t>
    </r>
    <r>
      <rPr>
        <sz val="10"/>
        <color indexed="10"/>
        <rFont val="Symbol"/>
        <family val="1"/>
      </rPr>
      <t>x</t>
    </r>
    <r>
      <rPr>
        <vertAlign val="subscript"/>
        <sz val="10"/>
        <color indexed="10"/>
        <rFont val="Times New Roman CE"/>
        <family val="0"/>
      </rPr>
      <t>3</t>
    </r>
    <r>
      <rPr>
        <sz val="10"/>
        <color indexed="10"/>
        <rFont val="Times New Roman CE"/>
        <family val="0"/>
      </rPr>
      <t>)/2×p</t>
    </r>
    <r>
      <rPr>
        <vertAlign val="subscript"/>
        <sz val="10"/>
        <color indexed="10"/>
        <rFont val="Times New Roman CE"/>
        <family val="0"/>
      </rPr>
      <t>e</t>
    </r>
    <r>
      <rPr>
        <sz val="10"/>
        <color indexed="10"/>
        <rFont val="Times New Roman CE"/>
        <family val="0"/>
      </rPr>
      <t>=</t>
    </r>
  </si>
  <si>
    <r>
      <t>h</t>
    </r>
    <r>
      <rPr>
        <sz val="10"/>
        <color indexed="10"/>
        <rFont val="Times New Roman CE"/>
        <family val="0"/>
      </rPr>
      <t>(T</t>
    </r>
    <r>
      <rPr>
        <vertAlign val="subscript"/>
        <sz val="10"/>
        <color indexed="10"/>
        <rFont val="Times New Roman CE"/>
        <family val="0"/>
      </rPr>
      <t>K4</t>
    </r>
    <r>
      <rPr>
        <vertAlign val="superscript"/>
        <sz val="10"/>
        <color indexed="10"/>
        <rFont val="Times New Roman CE"/>
        <family val="0"/>
      </rPr>
      <t>+max</t>
    </r>
    <r>
      <rPr>
        <sz val="10"/>
        <color indexed="10"/>
        <rFont val="Times New Roman CE"/>
        <family val="0"/>
      </rPr>
      <t>)×(L-</t>
    </r>
    <r>
      <rPr>
        <sz val="10"/>
        <color indexed="10"/>
        <rFont val="Symbol"/>
        <family val="1"/>
      </rPr>
      <t>x</t>
    </r>
    <r>
      <rPr>
        <vertAlign val="subscript"/>
        <sz val="10"/>
        <color indexed="10"/>
        <rFont val="Times New Roman CE"/>
        <family val="0"/>
      </rPr>
      <t>4</t>
    </r>
    <r>
      <rPr>
        <sz val="10"/>
        <color indexed="10"/>
        <rFont val="Times New Roman CE"/>
        <family val="0"/>
      </rPr>
      <t>)/2×p</t>
    </r>
    <r>
      <rPr>
        <vertAlign val="subscript"/>
        <sz val="10"/>
        <color indexed="10"/>
        <rFont val="Times New Roman CE"/>
        <family val="0"/>
      </rPr>
      <t>e</t>
    </r>
    <r>
      <rPr>
        <sz val="10"/>
        <color indexed="10"/>
        <rFont val="Times New Roman CE"/>
        <family val="0"/>
      </rPr>
      <t>=</t>
    </r>
  </si>
  <si>
    <r>
      <t>h</t>
    </r>
    <r>
      <rPr>
        <sz val="10"/>
        <color indexed="10"/>
        <rFont val="Times New Roman CE"/>
        <family val="0"/>
      </rPr>
      <t>(T</t>
    </r>
    <r>
      <rPr>
        <vertAlign val="subscript"/>
        <sz val="10"/>
        <color indexed="10"/>
        <rFont val="Times New Roman CE"/>
        <family val="0"/>
      </rPr>
      <t>K5</t>
    </r>
    <r>
      <rPr>
        <vertAlign val="superscript"/>
        <sz val="10"/>
        <color indexed="10"/>
        <rFont val="Times New Roman CE"/>
        <family val="0"/>
      </rPr>
      <t>+max</t>
    </r>
    <r>
      <rPr>
        <sz val="10"/>
        <color indexed="10"/>
        <rFont val="Times New Roman CE"/>
        <family val="0"/>
      </rPr>
      <t>)×(L-</t>
    </r>
    <r>
      <rPr>
        <sz val="10"/>
        <color indexed="10"/>
        <rFont val="Symbol"/>
        <family val="1"/>
      </rPr>
      <t>x</t>
    </r>
    <r>
      <rPr>
        <vertAlign val="subscript"/>
        <sz val="10"/>
        <color indexed="10"/>
        <rFont val="Times New Roman CE"/>
        <family val="0"/>
      </rPr>
      <t>5</t>
    </r>
    <r>
      <rPr>
        <sz val="10"/>
        <color indexed="10"/>
        <rFont val="Times New Roman CE"/>
        <family val="0"/>
      </rPr>
      <t>)/2×p</t>
    </r>
    <r>
      <rPr>
        <vertAlign val="subscript"/>
        <sz val="10"/>
        <color indexed="10"/>
        <rFont val="Times New Roman CE"/>
        <family val="0"/>
      </rPr>
      <t>e</t>
    </r>
    <r>
      <rPr>
        <sz val="10"/>
        <color indexed="10"/>
        <rFont val="Times New Roman CE"/>
        <family val="0"/>
      </rPr>
      <t>=</t>
    </r>
  </si>
  <si>
    <r>
      <t>h</t>
    </r>
    <r>
      <rPr>
        <sz val="10"/>
        <color indexed="10"/>
        <rFont val="Times New Roman CE"/>
        <family val="0"/>
      </rPr>
      <t>(M</t>
    </r>
    <r>
      <rPr>
        <vertAlign val="subscript"/>
        <sz val="10"/>
        <color indexed="10"/>
        <rFont val="Times New Roman CE"/>
        <family val="0"/>
      </rPr>
      <t>K1</t>
    </r>
    <r>
      <rPr>
        <vertAlign val="superscript"/>
        <sz val="10"/>
        <color indexed="10"/>
        <rFont val="Times New Roman CE"/>
        <family val="0"/>
      </rPr>
      <t>+max</t>
    </r>
    <r>
      <rPr>
        <sz val="10"/>
        <color indexed="10"/>
        <rFont val="Times New Roman CE"/>
        <family val="0"/>
      </rPr>
      <t>)×L</t>
    </r>
    <r>
      <rPr>
        <sz val="10"/>
        <color indexed="10"/>
        <rFont val="Times New Roman CE"/>
        <family val="0"/>
      </rPr>
      <t>/2×p</t>
    </r>
    <r>
      <rPr>
        <vertAlign val="subscript"/>
        <sz val="10"/>
        <color indexed="10"/>
        <rFont val="Times New Roman CE"/>
        <family val="0"/>
      </rPr>
      <t>e</t>
    </r>
    <r>
      <rPr>
        <sz val="10"/>
        <color indexed="10"/>
        <rFont val="Times New Roman CE"/>
        <family val="0"/>
      </rPr>
      <t>=</t>
    </r>
  </si>
  <si>
    <r>
      <t>h</t>
    </r>
    <r>
      <rPr>
        <sz val="10"/>
        <color indexed="10"/>
        <rFont val="Times New Roman CE"/>
        <family val="0"/>
      </rPr>
      <t>(M</t>
    </r>
    <r>
      <rPr>
        <vertAlign val="subscript"/>
        <sz val="10"/>
        <color indexed="10"/>
        <rFont val="Times New Roman CE"/>
        <family val="0"/>
      </rPr>
      <t>K2</t>
    </r>
    <r>
      <rPr>
        <vertAlign val="superscript"/>
        <sz val="10"/>
        <color indexed="10"/>
        <rFont val="Times New Roman CE"/>
        <family val="0"/>
      </rPr>
      <t>+max</t>
    </r>
    <r>
      <rPr>
        <sz val="10"/>
        <color indexed="10"/>
        <rFont val="Times New Roman CE"/>
        <family val="0"/>
      </rPr>
      <t>)×L</t>
    </r>
    <r>
      <rPr>
        <sz val="10"/>
        <color indexed="10"/>
        <rFont val="Times New Roman CE"/>
        <family val="0"/>
      </rPr>
      <t>/2×p</t>
    </r>
    <r>
      <rPr>
        <vertAlign val="subscript"/>
        <sz val="10"/>
        <color indexed="10"/>
        <rFont val="Times New Roman CE"/>
        <family val="0"/>
      </rPr>
      <t>e</t>
    </r>
    <r>
      <rPr>
        <sz val="10"/>
        <color indexed="10"/>
        <rFont val="Times New Roman CE"/>
        <family val="0"/>
      </rPr>
      <t>=</t>
    </r>
  </si>
  <si>
    <r>
      <t>h</t>
    </r>
    <r>
      <rPr>
        <sz val="10"/>
        <color indexed="10"/>
        <rFont val="Times New Roman CE"/>
        <family val="0"/>
      </rPr>
      <t>(M</t>
    </r>
    <r>
      <rPr>
        <vertAlign val="subscript"/>
        <sz val="10"/>
        <color indexed="10"/>
        <rFont val="Times New Roman CE"/>
        <family val="0"/>
      </rPr>
      <t>K3</t>
    </r>
    <r>
      <rPr>
        <vertAlign val="superscript"/>
        <sz val="10"/>
        <color indexed="10"/>
        <rFont val="Times New Roman CE"/>
        <family val="0"/>
      </rPr>
      <t>+max</t>
    </r>
    <r>
      <rPr>
        <sz val="10"/>
        <color indexed="10"/>
        <rFont val="Times New Roman CE"/>
        <family val="0"/>
      </rPr>
      <t>)×L</t>
    </r>
    <r>
      <rPr>
        <sz val="10"/>
        <color indexed="10"/>
        <rFont val="Times New Roman CE"/>
        <family val="0"/>
      </rPr>
      <t>/2×p</t>
    </r>
    <r>
      <rPr>
        <vertAlign val="subscript"/>
        <sz val="10"/>
        <color indexed="10"/>
        <rFont val="Times New Roman CE"/>
        <family val="0"/>
      </rPr>
      <t>e</t>
    </r>
    <r>
      <rPr>
        <sz val="10"/>
        <color indexed="10"/>
        <rFont val="Times New Roman CE"/>
        <family val="0"/>
      </rPr>
      <t>=</t>
    </r>
  </si>
  <si>
    <r>
      <t>h</t>
    </r>
    <r>
      <rPr>
        <sz val="10"/>
        <color indexed="10"/>
        <rFont val="Times New Roman CE"/>
        <family val="0"/>
      </rPr>
      <t>(M</t>
    </r>
    <r>
      <rPr>
        <vertAlign val="subscript"/>
        <sz val="10"/>
        <color indexed="10"/>
        <rFont val="Times New Roman CE"/>
        <family val="0"/>
      </rPr>
      <t>K4</t>
    </r>
    <r>
      <rPr>
        <vertAlign val="superscript"/>
        <sz val="10"/>
        <color indexed="10"/>
        <rFont val="Times New Roman CE"/>
        <family val="0"/>
      </rPr>
      <t>+max</t>
    </r>
    <r>
      <rPr>
        <sz val="10"/>
        <color indexed="10"/>
        <rFont val="Times New Roman CE"/>
        <family val="0"/>
      </rPr>
      <t>)×L</t>
    </r>
    <r>
      <rPr>
        <sz val="10"/>
        <color indexed="10"/>
        <rFont val="Times New Roman CE"/>
        <family val="0"/>
      </rPr>
      <t>/2×p</t>
    </r>
    <r>
      <rPr>
        <vertAlign val="subscript"/>
        <sz val="10"/>
        <color indexed="10"/>
        <rFont val="Times New Roman CE"/>
        <family val="0"/>
      </rPr>
      <t>e</t>
    </r>
    <r>
      <rPr>
        <sz val="10"/>
        <color indexed="10"/>
        <rFont val="Times New Roman CE"/>
        <family val="0"/>
      </rPr>
      <t>=</t>
    </r>
  </si>
  <si>
    <r>
      <t>h</t>
    </r>
    <r>
      <rPr>
        <sz val="10"/>
        <color indexed="10"/>
        <rFont val="Times New Roman CE"/>
        <family val="0"/>
      </rPr>
      <t>(M</t>
    </r>
    <r>
      <rPr>
        <vertAlign val="subscript"/>
        <sz val="10"/>
        <color indexed="10"/>
        <rFont val="Times New Roman CE"/>
        <family val="0"/>
      </rPr>
      <t>K5</t>
    </r>
    <r>
      <rPr>
        <vertAlign val="superscript"/>
        <sz val="10"/>
        <color indexed="10"/>
        <rFont val="Times New Roman CE"/>
        <family val="0"/>
      </rPr>
      <t>+max</t>
    </r>
    <r>
      <rPr>
        <sz val="10"/>
        <color indexed="10"/>
        <rFont val="Times New Roman CE"/>
        <family val="0"/>
      </rPr>
      <t>)×L</t>
    </r>
    <r>
      <rPr>
        <sz val="10"/>
        <color indexed="10"/>
        <rFont val="Times New Roman CE"/>
        <family val="0"/>
      </rPr>
      <t>/2×p</t>
    </r>
    <r>
      <rPr>
        <vertAlign val="subscript"/>
        <sz val="10"/>
        <color indexed="10"/>
        <rFont val="Times New Roman CE"/>
        <family val="0"/>
      </rPr>
      <t>e</t>
    </r>
    <r>
      <rPr>
        <sz val="10"/>
        <color indexed="10"/>
        <rFont val="Times New Roman CE"/>
        <family val="0"/>
      </rPr>
      <t>=</t>
    </r>
  </si>
  <si>
    <t>M-max</t>
  </si>
  <si>
    <t>M+max</t>
  </si>
  <si>
    <t>A mértékadó nyomatékot a megfelelő előjelű</t>
  </si>
  <si>
    <t>A max. hatásábra-ordináta változása a keresztmetszet</t>
  </si>
  <si>
    <t>a nyomatéki-maximális ábra két ága is PARABOLIKUS.</t>
  </si>
  <si>
    <r>
      <t>M</t>
    </r>
    <r>
      <rPr>
        <b/>
        <vertAlign val="subscript"/>
        <sz val="10"/>
        <color indexed="12"/>
        <rFont val="Times New Roman CE"/>
        <family val="0"/>
      </rPr>
      <t>Ki</t>
    </r>
    <r>
      <rPr>
        <b/>
        <vertAlign val="superscript"/>
        <sz val="10"/>
        <color indexed="12"/>
        <rFont val="Times New Roman CE"/>
        <family val="0"/>
      </rPr>
      <t>-max</t>
    </r>
    <r>
      <rPr>
        <b/>
        <sz val="10"/>
        <color indexed="12"/>
        <rFont val="Times New Roman CE"/>
        <family val="0"/>
      </rPr>
      <t>=</t>
    </r>
  </si>
  <si>
    <r>
      <t>h</t>
    </r>
    <r>
      <rPr>
        <sz val="10"/>
        <color indexed="12"/>
        <rFont val="Times New Roman CE"/>
        <family val="0"/>
      </rPr>
      <t>(M</t>
    </r>
    <r>
      <rPr>
        <vertAlign val="subscript"/>
        <sz val="10"/>
        <color indexed="12"/>
        <rFont val="Times New Roman CE"/>
        <family val="0"/>
      </rPr>
      <t>Ki</t>
    </r>
    <r>
      <rPr>
        <vertAlign val="superscript"/>
        <sz val="10"/>
        <color indexed="12"/>
        <rFont val="Times New Roman CE"/>
        <family val="0"/>
      </rPr>
      <t>-max</t>
    </r>
    <r>
      <rPr>
        <sz val="10"/>
        <color indexed="12"/>
        <rFont val="Times New Roman CE"/>
        <family val="0"/>
      </rPr>
      <t>)×L/2×p</t>
    </r>
    <r>
      <rPr>
        <vertAlign val="subscript"/>
        <sz val="10"/>
        <color indexed="12"/>
        <rFont val="Times New Roman CE"/>
        <family val="0"/>
      </rPr>
      <t>e</t>
    </r>
    <r>
      <rPr>
        <sz val="10"/>
        <color indexed="12"/>
        <rFont val="Times New Roman CE"/>
        <family val="0"/>
      </rPr>
      <t>=</t>
    </r>
  </si>
  <si>
    <r>
      <t>A</t>
    </r>
    <r>
      <rPr>
        <vertAlign val="subscript"/>
        <sz val="10"/>
        <color indexed="12"/>
        <rFont val="Symbol"/>
        <family val="1"/>
      </rPr>
      <t>h</t>
    </r>
    <r>
      <rPr>
        <vertAlign val="subscript"/>
        <sz val="10"/>
        <color indexed="12"/>
        <rFont val="Times New Roman CE"/>
        <family val="0"/>
      </rPr>
      <t>(MKi-)</t>
    </r>
    <r>
      <rPr>
        <sz val="10"/>
        <color indexed="12"/>
        <rFont val="Times New Roman CE"/>
        <family val="0"/>
      </rPr>
      <t>×p</t>
    </r>
    <r>
      <rPr>
        <vertAlign val="subscript"/>
        <sz val="10"/>
        <color indexed="12"/>
        <rFont val="Times New Roman CE"/>
        <family val="0"/>
      </rPr>
      <t>e</t>
    </r>
  </si>
  <si>
    <t>A tartóvégi szabad konzolok maximális ábrái a konzolokra megállapítottak szerint alakulnak, ezekkel itt nem foglalkozunk.</t>
  </si>
  <si>
    <t>c=</t>
  </si>
  <si>
    <r>
      <t>L</t>
    </r>
    <r>
      <rPr>
        <vertAlign val="subscript"/>
        <sz val="10"/>
        <rFont val="Times New Roman CE"/>
        <family val="0"/>
      </rPr>
      <t>A-B</t>
    </r>
    <r>
      <rPr>
        <sz val="10"/>
        <rFont val="Times New Roman CE"/>
        <family val="0"/>
      </rPr>
      <t>=</t>
    </r>
  </si>
  <si>
    <r>
      <t>L</t>
    </r>
    <r>
      <rPr>
        <vertAlign val="subscript"/>
        <sz val="10"/>
        <rFont val="Times New Roman CE"/>
        <family val="0"/>
      </rPr>
      <t>C-D</t>
    </r>
    <r>
      <rPr>
        <sz val="10"/>
        <rFont val="Times New Roman CE"/>
        <family val="0"/>
      </rPr>
      <t>=</t>
    </r>
  </si>
  <si>
    <t>A maximális ábra minden or-</t>
  </si>
  <si>
    <t>MÉRTÉKADÓ pozitív/negatív</t>
  </si>
  <si>
    <t xml:space="preserve">dinátája a felette álló keresztm. </t>
  </si>
  <si>
    <t xml:space="preserve">igénybevételeit mutatja. </t>
  </si>
  <si>
    <t xml:space="preserve">Ezek meghatározása során a </t>
  </si>
  <si>
    <t xml:space="preserve">KONZOL jellegű és a MEZŐ </t>
  </si>
  <si>
    <t>(támaszköz) jellegű km.-ek</t>
  </si>
  <si>
    <t>ELTÉRŐEN viselkednek.</t>
  </si>
  <si>
    <r>
      <t xml:space="preserve">A </t>
    </r>
    <r>
      <rPr>
        <vertAlign val="subscript"/>
        <sz val="10"/>
        <color indexed="12"/>
        <rFont val="Symbol"/>
        <family val="1"/>
      </rPr>
      <t>h</t>
    </r>
    <r>
      <rPr>
        <vertAlign val="subscript"/>
        <sz val="10"/>
        <color indexed="12"/>
        <rFont val="Times New Roman CE"/>
        <family val="0"/>
      </rPr>
      <t>(TK1</t>
    </r>
    <r>
      <rPr>
        <vertAlign val="superscript"/>
        <sz val="10"/>
        <color indexed="12"/>
        <rFont val="Times New Roman CE"/>
        <family val="0"/>
      </rPr>
      <t>-</t>
    </r>
    <r>
      <rPr>
        <vertAlign val="subscript"/>
        <sz val="10"/>
        <color indexed="12"/>
        <rFont val="Times New Roman CE"/>
        <family val="0"/>
      </rPr>
      <t>áll.</t>
    </r>
    <r>
      <rPr>
        <sz val="10"/>
        <color indexed="12"/>
        <rFont val="Times New Roman CE"/>
        <family val="0"/>
      </rPr>
      <t>)=</t>
    </r>
  </si>
  <si>
    <r>
      <t xml:space="preserve">A </t>
    </r>
    <r>
      <rPr>
        <vertAlign val="subscript"/>
        <sz val="10"/>
        <color indexed="12"/>
        <rFont val="Symbol"/>
        <family val="1"/>
      </rPr>
      <t>h</t>
    </r>
    <r>
      <rPr>
        <vertAlign val="subscript"/>
        <sz val="10"/>
        <color indexed="12"/>
        <rFont val="Times New Roman CE"/>
        <family val="0"/>
      </rPr>
      <t>(TK1</t>
    </r>
    <r>
      <rPr>
        <vertAlign val="superscript"/>
        <sz val="10"/>
        <color indexed="12"/>
        <rFont val="Times New Roman CE"/>
        <family val="0"/>
      </rPr>
      <t>-</t>
    </r>
    <r>
      <rPr>
        <vertAlign val="subscript"/>
        <sz val="10"/>
        <color indexed="12"/>
        <rFont val="Times New Roman CE"/>
        <family val="0"/>
      </rPr>
      <t>vált.</t>
    </r>
    <r>
      <rPr>
        <sz val="10"/>
        <color indexed="12"/>
        <rFont val="Times New Roman CE"/>
        <family val="0"/>
      </rPr>
      <t>)=</t>
    </r>
  </si>
  <si>
    <r>
      <t xml:space="preserve">A </t>
    </r>
    <r>
      <rPr>
        <b/>
        <vertAlign val="subscript"/>
        <sz val="10"/>
        <color indexed="12"/>
        <rFont val="Symbol"/>
        <family val="1"/>
      </rPr>
      <t>h</t>
    </r>
    <r>
      <rPr>
        <b/>
        <vertAlign val="subscript"/>
        <sz val="10"/>
        <color indexed="12"/>
        <rFont val="Times New Roman CE"/>
        <family val="0"/>
      </rPr>
      <t>(TK1</t>
    </r>
    <r>
      <rPr>
        <b/>
        <vertAlign val="superscript"/>
        <sz val="10"/>
        <color indexed="12"/>
        <rFont val="Times New Roman CE"/>
        <family val="0"/>
      </rPr>
      <t>-</t>
    </r>
    <r>
      <rPr>
        <b/>
        <sz val="10"/>
        <color indexed="12"/>
        <rFont val="Times New Roman CE"/>
        <family val="0"/>
      </rPr>
      <t>)=</t>
    </r>
  </si>
  <si>
    <r>
      <t xml:space="preserve">A </t>
    </r>
    <r>
      <rPr>
        <vertAlign val="subscript"/>
        <sz val="10"/>
        <color indexed="12"/>
        <rFont val="Symbol"/>
        <family val="1"/>
      </rPr>
      <t>h</t>
    </r>
    <r>
      <rPr>
        <vertAlign val="subscript"/>
        <sz val="10"/>
        <color indexed="12"/>
        <rFont val="Times New Roman CE"/>
        <family val="0"/>
      </rPr>
      <t>(TK2</t>
    </r>
    <r>
      <rPr>
        <vertAlign val="superscript"/>
        <sz val="10"/>
        <color indexed="12"/>
        <rFont val="Times New Roman CE"/>
        <family val="0"/>
      </rPr>
      <t>-</t>
    </r>
    <r>
      <rPr>
        <vertAlign val="subscript"/>
        <sz val="10"/>
        <color indexed="12"/>
        <rFont val="Times New Roman CE"/>
        <family val="0"/>
      </rPr>
      <t>áll.</t>
    </r>
    <r>
      <rPr>
        <sz val="10"/>
        <color indexed="12"/>
        <rFont val="Times New Roman CE"/>
        <family val="0"/>
      </rPr>
      <t>)=</t>
    </r>
  </si>
  <si>
    <r>
      <t xml:space="preserve">A </t>
    </r>
    <r>
      <rPr>
        <vertAlign val="subscript"/>
        <sz val="10"/>
        <color indexed="12"/>
        <rFont val="Symbol"/>
        <family val="1"/>
      </rPr>
      <t>h</t>
    </r>
    <r>
      <rPr>
        <vertAlign val="subscript"/>
        <sz val="10"/>
        <color indexed="12"/>
        <rFont val="Times New Roman CE"/>
        <family val="0"/>
      </rPr>
      <t>(TK2</t>
    </r>
    <r>
      <rPr>
        <vertAlign val="superscript"/>
        <sz val="10"/>
        <color indexed="12"/>
        <rFont val="Times New Roman CE"/>
        <family val="0"/>
      </rPr>
      <t>-</t>
    </r>
    <r>
      <rPr>
        <vertAlign val="subscript"/>
        <sz val="10"/>
        <color indexed="12"/>
        <rFont val="Times New Roman CE"/>
        <family val="0"/>
      </rPr>
      <t>vált.</t>
    </r>
    <r>
      <rPr>
        <sz val="10"/>
        <color indexed="12"/>
        <rFont val="Times New Roman CE"/>
        <family val="0"/>
      </rPr>
      <t>)=</t>
    </r>
  </si>
  <si>
    <r>
      <t xml:space="preserve">A </t>
    </r>
    <r>
      <rPr>
        <vertAlign val="subscript"/>
        <sz val="10"/>
        <color indexed="12"/>
        <rFont val="Symbol"/>
        <family val="1"/>
      </rPr>
      <t>h</t>
    </r>
    <r>
      <rPr>
        <vertAlign val="subscript"/>
        <sz val="10"/>
        <color indexed="12"/>
        <rFont val="Times New Roman CE"/>
        <family val="0"/>
      </rPr>
      <t>(TK3</t>
    </r>
    <r>
      <rPr>
        <vertAlign val="superscript"/>
        <sz val="10"/>
        <color indexed="12"/>
        <rFont val="Times New Roman CE"/>
        <family val="0"/>
      </rPr>
      <t>-</t>
    </r>
    <r>
      <rPr>
        <vertAlign val="subscript"/>
        <sz val="10"/>
        <color indexed="12"/>
        <rFont val="Times New Roman CE"/>
        <family val="0"/>
      </rPr>
      <t>áll.</t>
    </r>
    <r>
      <rPr>
        <sz val="10"/>
        <color indexed="12"/>
        <rFont val="Times New Roman CE"/>
        <family val="0"/>
      </rPr>
      <t>)=</t>
    </r>
  </si>
  <si>
    <r>
      <t xml:space="preserve">A </t>
    </r>
    <r>
      <rPr>
        <vertAlign val="subscript"/>
        <sz val="10"/>
        <color indexed="12"/>
        <rFont val="Symbol"/>
        <family val="1"/>
      </rPr>
      <t>h</t>
    </r>
    <r>
      <rPr>
        <vertAlign val="subscript"/>
        <sz val="10"/>
        <color indexed="12"/>
        <rFont val="Times New Roman CE"/>
        <family val="0"/>
      </rPr>
      <t>(TK3</t>
    </r>
    <r>
      <rPr>
        <vertAlign val="superscript"/>
        <sz val="10"/>
        <color indexed="12"/>
        <rFont val="Times New Roman CE"/>
        <family val="0"/>
      </rPr>
      <t>-</t>
    </r>
    <r>
      <rPr>
        <vertAlign val="subscript"/>
        <sz val="10"/>
        <color indexed="12"/>
        <rFont val="Times New Roman CE"/>
        <family val="0"/>
      </rPr>
      <t>vált.</t>
    </r>
    <r>
      <rPr>
        <sz val="10"/>
        <color indexed="12"/>
        <rFont val="Times New Roman CE"/>
        <family val="0"/>
      </rPr>
      <t>)=</t>
    </r>
  </si>
  <si>
    <r>
      <t xml:space="preserve">A </t>
    </r>
    <r>
      <rPr>
        <vertAlign val="subscript"/>
        <sz val="10"/>
        <color indexed="12"/>
        <rFont val="Symbol"/>
        <family val="1"/>
      </rPr>
      <t>h</t>
    </r>
    <r>
      <rPr>
        <vertAlign val="subscript"/>
        <sz val="10"/>
        <color indexed="12"/>
        <rFont val="Times New Roman CE"/>
        <family val="0"/>
      </rPr>
      <t>(TK4</t>
    </r>
    <r>
      <rPr>
        <vertAlign val="superscript"/>
        <sz val="10"/>
        <color indexed="12"/>
        <rFont val="Times New Roman CE"/>
        <family val="0"/>
      </rPr>
      <t>-</t>
    </r>
    <r>
      <rPr>
        <vertAlign val="subscript"/>
        <sz val="10"/>
        <color indexed="12"/>
        <rFont val="Times New Roman CE"/>
        <family val="0"/>
      </rPr>
      <t>áll.</t>
    </r>
    <r>
      <rPr>
        <sz val="10"/>
        <color indexed="12"/>
        <rFont val="Times New Roman CE"/>
        <family val="0"/>
      </rPr>
      <t>)=</t>
    </r>
  </si>
  <si>
    <r>
      <t xml:space="preserve">A </t>
    </r>
    <r>
      <rPr>
        <vertAlign val="subscript"/>
        <sz val="10"/>
        <color indexed="12"/>
        <rFont val="Symbol"/>
        <family val="1"/>
      </rPr>
      <t>h</t>
    </r>
    <r>
      <rPr>
        <vertAlign val="subscript"/>
        <sz val="10"/>
        <color indexed="12"/>
        <rFont val="Times New Roman CE"/>
        <family val="0"/>
      </rPr>
      <t>(TK4</t>
    </r>
    <r>
      <rPr>
        <vertAlign val="superscript"/>
        <sz val="10"/>
        <color indexed="12"/>
        <rFont val="Times New Roman CE"/>
        <family val="0"/>
      </rPr>
      <t>-</t>
    </r>
    <r>
      <rPr>
        <vertAlign val="subscript"/>
        <sz val="10"/>
        <color indexed="12"/>
        <rFont val="Times New Roman CE"/>
        <family val="0"/>
      </rPr>
      <t>vált.</t>
    </r>
    <r>
      <rPr>
        <sz val="10"/>
        <color indexed="12"/>
        <rFont val="Times New Roman CE"/>
        <family val="0"/>
      </rPr>
      <t>)=</t>
    </r>
  </si>
  <si>
    <r>
      <t xml:space="preserve">A </t>
    </r>
    <r>
      <rPr>
        <b/>
        <vertAlign val="subscript"/>
        <sz val="10"/>
        <color indexed="12"/>
        <rFont val="Symbol"/>
        <family val="1"/>
      </rPr>
      <t>h</t>
    </r>
    <r>
      <rPr>
        <b/>
        <vertAlign val="subscript"/>
        <sz val="10"/>
        <color indexed="12"/>
        <rFont val="Times New Roman CE"/>
        <family val="0"/>
      </rPr>
      <t>(TK4</t>
    </r>
    <r>
      <rPr>
        <b/>
        <vertAlign val="superscript"/>
        <sz val="10"/>
        <color indexed="12"/>
        <rFont val="Times New Roman CE"/>
        <family val="0"/>
      </rPr>
      <t>-</t>
    </r>
    <r>
      <rPr>
        <b/>
        <sz val="10"/>
        <color indexed="12"/>
        <rFont val="Times New Roman CE"/>
        <family val="0"/>
      </rPr>
      <t>)=</t>
    </r>
  </si>
  <si>
    <r>
      <t xml:space="preserve">A </t>
    </r>
    <r>
      <rPr>
        <vertAlign val="subscript"/>
        <sz val="10"/>
        <color indexed="12"/>
        <rFont val="Symbol"/>
        <family val="1"/>
      </rPr>
      <t>h</t>
    </r>
    <r>
      <rPr>
        <vertAlign val="subscript"/>
        <sz val="10"/>
        <color indexed="12"/>
        <rFont val="Times New Roman CE"/>
        <family val="0"/>
      </rPr>
      <t>(TK5</t>
    </r>
    <r>
      <rPr>
        <vertAlign val="superscript"/>
        <sz val="10"/>
        <color indexed="12"/>
        <rFont val="Times New Roman CE"/>
        <family val="0"/>
      </rPr>
      <t>-</t>
    </r>
    <r>
      <rPr>
        <vertAlign val="subscript"/>
        <sz val="10"/>
        <color indexed="12"/>
        <rFont val="Times New Roman CE"/>
        <family val="0"/>
      </rPr>
      <t>áll.</t>
    </r>
    <r>
      <rPr>
        <sz val="10"/>
        <color indexed="12"/>
        <rFont val="Times New Roman CE"/>
        <family val="0"/>
      </rPr>
      <t>)=</t>
    </r>
  </si>
  <si>
    <r>
      <t xml:space="preserve">A </t>
    </r>
    <r>
      <rPr>
        <vertAlign val="subscript"/>
        <sz val="10"/>
        <color indexed="12"/>
        <rFont val="Symbol"/>
        <family val="1"/>
      </rPr>
      <t>h</t>
    </r>
    <r>
      <rPr>
        <vertAlign val="subscript"/>
        <sz val="10"/>
        <color indexed="12"/>
        <rFont val="Times New Roman CE"/>
        <family val="0"/>
      </rPr>
      <t>(TK5</t>
    </r>
    <r>
      <rPr>
        <vertAlign val="superscript"/>
        <sz val="10"/>
        <color indexed="12"/>
        <rFont val="Times New Roman CE"/>
        <family val="0"/>
      </rPr>
      <t>-</t>
    </r>
    <r>
      <rPr>
        <vertAlign val="subscript"/>
        <sz val="10"/>
        <color indexed="12"/>
        <rFont val="Times New Roman CE"/>
        <family val="0"/>
      </rPr>
      <t>vált.</t>
    </r>
    <r>
      <rPr>
        <sz val="10"/>
        <color indexed="12"/>
        <rFont val="Times New Roman CE"/>
        <family val="0"/>
      </rPr>
      <t>)=</t>
    </r>
  </si>
  <si>
    <r>
      <t xml:space="preserve">A </t>
    </r>
    <r>
      <rPr>
        <vertAlign val="subscript"/>
        <sz val="10"/>
        <color indexed="10"/>
        <rFont val="Symbol"/>
        <family val="1"/>
      </rPr>
      <t>h</t>
    </r>
    <r>
      <rPr>
        <vertAlign val="subscript"/>
        <sz val="10"/>
        <color indexed="10"/>
        <rFont val="Times New Roman CE"/>
        <family val="0"/>
      </rPr>
      <t>(TK5</t>
    </r>
    <r>
      <rPr>
        <vertAlign val="superscript"/>
        <sz val="10"/>
        <color indexed="10"/>
        <rFont val="Times New Roman CE"/>
        <family val="0"/>
      </rPr>
      <t>+</t>
    </r>
    <r>
      <rPr>
        <vertAlign val="subscript"/>
        <sz val="10"/>
        <color indexed="10"/>
        <rFont val="Times New Roman CE"/>
        <family val="0"/>
      </rPr>
      <t>áll.</t>
    </r>
    <r>
      <rPr>
        <sz val="10"/>
        <color indexed="10"/>
        <rFont val="Times New Roman CE"/>
        <family val="0"/>
      </rPr>
      <t>)=</t>
    </r>
  </si>
  <si>
    <r>
      <t xml:space="preserve">A </t>
    </r>
    <r>
      <rPr>
        <vertAlign val="subscript"/>
        <sz val="10"/>
        <color indexed="10"/>
        <rFont val="Symbol"/>
        <family val="1"/>
      </rPr>
      <t>h</t>
    </r>
    <r>
      <rPr>
        <vertAlign val="subscript"/>
        <sz val="10"/>
        <color indexed="10"/>
        <rFont val="Times New Roman CE"/>
        <family val="0"/>
      </rPr>
      <t>(TK5</t>
    </r>
    <r>
      <rPr>
        <vertAlign val="superscript"/>
        <sz val="10"/>
        <color indexed="10"/>
        <rFont val="Times New Roman CE"/>
        <family val="0"/>
      </rPr>
      <t>+</t>
    </r>
    <r>
      <rPr>
        <vertAlign val="subscript"/>
        <sz val="10"/>
        <color indexed="10"/>
        <rFont val="Times New Roman CE"/>
        <family val="0"/>
      </rPr>
      <t>vált.</t>
    </r>
    <r>
      <rPr>
        <sz val="10"/>
        <color indexed="10"/>
        <rFont val="Times New Roman CE"/>
        <family val="0"/>
      </rPr>
      <t>)=</t>
    </r>
  </si>
  <si>
    <r>
      <t xml:space="preserve">A </t>
    </r>
    <r>
      <rPr>
        <vertAlign val="subscript"/>
        <sz val="10"/>
        <color indexed="10"/>
        <rFont val="Symbol"/>
        <family val="1"/>
      </rPr>
      <t>h</t>
    </r>
    <r>
      <rPr>
        <vertAlign val="subscript"/>
        <sz val="10"/>
        <color indexed="10"/>
        <rFont val="Times New Roman CE"/>
        <family val="0"/>
      </rPr>
      <t>(TK4</t>
    </r>
    <r>
      <rPr>
        <vertAlign val="superscript"/>
        <sz val="10"/>
        <color indexed="10"/>
        <rFont val="Times New Roman CE"/>
        <family val="0"/>
      </rPr>
      <t>+</t>
    </r>
    <r>
      <rPr>
        <vertAlign val="subscript"/>
        <sz val="10"/>
        <color indexed="10"/>
        <rFont val="Times New Roman CE"/>
        <family val="0"/>
      </rPr>
      <t>áll.</t>
    </r>
    <r>
      <rPr>
        <sz val="10"/>
        <color indexed="10"/>
        <rFont val="Times New Roman CE"/>
        <family val="0"/>
      </rPr>
      <t>)=</t>
    </r>
  </si>
  <si>
    <r>
      <t xml:space="preserve">A </t>
    </r>
    <r>
      <rPr>
        <vertAlign val="subscript"/>
        <sz val="10"/>
        <color indexed="10"/>
        <rFont val="Symbol"/>
        <family val="1"/>
      </rPr>
      <t>h</t>
    </r>
    <r>
      <rPr>
        <vertAlign val="subscript"/>
        <sz val="10"/>
        <color indexed="10"/>
        <rFont val="Times New Roman CE"/>
        <family val="0"/>
      </rPr>
      <t>(TK4</t>
    </r>
    <r>
      <rPr>
        <vertAlign val="superscript"/>
        <sz val="10"/>
        <color indexed="10"/>
        <rFont val="Times New Roman CE"/>
        <family val="0"/>
      </rPr>
      <t>+</t>
    </r>
    <r>
      <rPr>
        <vertAlign val="subscript"/>
        <sz val="10"/>
        <color indexed="10"/>
        <rFont val="Times New Roman CE"/>
        <family val="0"/>
      </rPr>
      <t>vált.</t>
    </r>
    <r>
      <rPr>
        <sz val="10"/>
        <color indexed="10"/>
        <rFont val="Times New Roman CE"/>
        <family val="0"/>
      </rPr>
      <t>)=</t>
    </r>
  </si>
  <si>
    <r>
      <t xml:space="preserve">A </t>
    </r>
    <r>
      <rPr>
        <vertAlign val="subscript"/>
        <sz val="10"/>
        <color indexed="10"/>
        <rFont val="Symbol"/>
        <family val="1"/>
      </rPr>
      <t>h</t>
    </r>
    <r>
      <rPr>
        <vertAlign val="subscript"/>
        <sz val="10"/>
        <color indexed="10"/>
        <rFont val="Times New Roman CE"/>
        <family val="0"/>
      </rPr>
      <t>(TK3</t>
    </r>
    <r>
      <rPr>
        <vertAlign val="superscript"/>
        <sz val="10"/>
        <color indexed="10"/>
        <rFont val="Times New Roman CE"/>
        <family val="0"/>
      </rPr>
      <t>+</t>
    </r>
    <r>
      <rPr>
        <vertAlign val="subscript"/>
        <sz val="10"/>
        <color indexed="10"/>
        <rFont val="Times New Roman CE"/>
        <family val="0"/>
      </rPr>
      <t>áll.</t>
    </r>
    <r>
      <rPr>
        <sz val="10"/>
        <color indexed="10"/>
        <rFont val="Times New Roman CE"/>
        <family val="0"/>
      </rPr>
      <t>)=</t>
    </r>
  </si>
  <si>
    <r>
      <t xml:space="preserve">A </t>
    </r>
    <r>
      <rPr>
        <vertAlign val="subscript"/>
        <sz val="10"/>
        <color indexed="10"/>
        <rFont val="Symbol"/>
        <family val="1"/>
      </rPr>
      <t>h</t>
    </r>
    <r>
      <rPr>
        <vertAlign val="subscript"/>
        <sz val="10"/>
        <color indexed="10"/>
        <rFont val="Times New Roman CE"/>
        <family val="0"/>
      </rPr>
      <t>(TK3</t>
    </r>
    <r>
      <rPr>
        <vertAlign val="superscript"/>
        <sz val="10"/>
        <color indexed="10"/>
        <rFont val="Times New Roman CE"/>
        <family val="0"/>
      </rPr>
      <t>+</t>
    </r>
    <r>
      <rPr>
        <vertAlign val="subscript"/>
        <sz val="10"/>
        <color indexed="10"/>
        <rFont val="Times New Roman CE"/>
        <family val="0"/>
      </rPr>
      <t>vált.</t>
    </r>
    <r>
      <rPr>
        <sz val="10"/>
        <color indexed="10"/>
        <rFont val="Times New Roman CE"/>
        <family val="0"/>
      </rPr>
      <t>)=</t>
    </r>
  </si>
  <si>
    <r>
      <t xml:space="preserve">A </t>
    </r>
    <r>
      <rPr>
        <vertAlign val="subscript"/>
        <sz val="10"/>
        <color indexed="10"/>
        <rFont val="Symbol"/>
        <family val="1"/>
      </rPr>
      <t>h</t>
    </r>
    <r>
      <rPr>
        <vertAlign val="subscript"/>
        <sz val="10"/>
        <color indexed="10"/>
        <rFont val="Times New Roman CE"/>
        <family val="0"/>
      </rPr>
      <t>(TK2</t>
    </r>
    <r>
      <rPr>
        <vertAlign val="superscript"/>
        <sz val="10"/>
        <color indexed="10"/>
        <rFont val="Times New Roman CE"/>
        <family val="0"/>
      </rPr>
      <t>+</t>
    </r>
    <r>
      <rPr>
        <vertAlign val="subscript"/>
        <sz val="10"/>
        <color indexed="10"/>
        <rFont val="Times New Roman CE"/>
        <family val="0"/>
      </rPr>
      <t>áll.</t>
    </r>
    <r>
      <rPr>
        <sz val="10"/>
        <color indexed="10"/>
        <rFont val="Times New Roman CE"/>
        <family val="0"/>
      </rPr>
      <t>)=</t>
    </r>
  </si>
  <si>
    <r>
      <t xml:space="preserve">A </t>
    </r>
    <r>
      <rPr>
        <vertAlign val="subscript"/>
        <sz val="10"/>
        <color indexed="10"/>
        <rFont val="Symbol"/>
        <family val="1"/>
      </rPr>
      <t>h</t>
    </r>
    <r>
      <rPr>
        <vertAlign val="subscript"/>
        <sz val="10"/>
        <color indexed="10"/>
        <rFont val="Times New Roman CE"/>
        <family val="0"/>
      </rPr>
      <t>(TK2</t>
    </r>
    <r>
      <rPr>
        <vertAlign val="superscript"/>
        <sz val="10"/>
        <color indexed="10"/>
        <rFont val="Times New Roman CE"/>
        <family val="0"/>
      </rPr>
      <t>+</t>
    </r>
    <r>
      <rPr>
        <vertAlign val="subscript"/>
        <sz val="10"/>
        <color indexed="10"/>
        <rFont val="Times New Roman CE"/>
        <family val="0"/>
      </rPr>
      <t>vált.</t>
    </r>
    <r>
      <rPr>
        <sz val="10"/>
        <color indexed="10"/>
        <rFont val="Times New Roman CE"/>
        <family val="0"/>
      </rPr>
      <t>)=</t>
    </r>
  </si>
  <si>
    <r>
      <t xml:space="preserve">A </t>
    </r>
    <r>
      <rPr>
        <vertAlign val="subscript"/>
        <sz val="10"/>
        <color indexed="10"/>
        <rFont val="Symbol"/>
        <family val="1"/>
      </rPr>
      <t>h</t>
    </r>
    <r>
      <rPr>
        <vertAlign val="subscript"/>
        <sz val="10"/>
        <color indexed="10"/>
        <rFont val="Times New Roman CE"/>
        <family val="0"/>
      </rPr>
      <t>(TK1</t>
    </r>
    <r>
      <rPr>
        <vertAlign val="superscript"/>
        <sz val="10"/>
        <color indexed="10"/>
        <rFont val="Times New Roman CE"/>
        <family val="0"/>
      </rPr>
      <t>+</t>
    </r>
    <r>
      <rPr>
        <vertAlign val="subscript"/>
        <sz val="10"/>
        <color indexed="10"/>
        <rFont val="Times New Roman CE"/>
        <family val="0"/>
      </rPr>
      <t>áll.</t>
    </r>
    <r>
      <rPr>
        <sz val="10"/>
        <color indexed="10"/>
        <rFont val="Times New Roman CE"/>
        <family val="0"/>
      </rPr>
      <t>)=</t>
    </r>
  </si>
  <si>
    <r>
      <t xml:space="preserve">A </t>
    </r>
    <r>
      <rPr>
        <vertAlign val="subscript"/>
        <sz val="10"/>
        <color indexed="10"/>
        <rFont val="Symbol"/>
        <family val="1"/>
      </rPr>
      <t>h</t>
    </r>
    <r>
      <rPr>
        <vertAlign val="subscript"/>
        <sz val="10"/>
        <color indexed="10"/>
        <rFont val="Times New Roman CE"/>
        <family val="0"/>
      </rPr>
      <t>(TK1</t>
    </r>
    <r>
      <rPr>
        <vertAlign val="superscript"/>
        <sz val="10"/>
        <color indexed="10"/>
        <rFont val="Times New Roman CE"/>
        <family val="0"/>
      </rPr>
      <t>+</t>
    </r>
    <r>
      <rPr>
        <vertAlign val="subscript"/>
        <sz val="10"/>
        <color indexed="10"/>
        <rFont val="Times New Roman CE"/>
        <family val="0"/>
      </rPr>
      <t>vált.</t>
    </r>
    <r>
      <rPr>
        <sz val="10"/>
        <color indexed="10"/>
        <rFont val="Times New Roman CE"/>
        <family val="0"/>
      </rPr>
      <t>)=</t>
    </r>
  </si>
  <si>
    <r>
      <t>p</t>
    </r>
    <r>
      <rPr>
        <b/>
        <vertAlign val="subscript"/>
        <sz val="10"/>
        <rFont val="Times New Roman CE"/>
        <family val="0"/>
      </rPr>
      <t>e</t>
    </r>
    <r>
      <rPr>
        <b/>
        <sz val="10"/>
        <rFont val="Times New Roman CE"/>
        <family val="0"/>
      </rPr>
      <t>=</t>
    </r>
  </si>
  <si>
    <r>
      <t>T</t>
    </r>
    <r>
      <rPr>
        <vertAlign val="subscript"/>
        <sz val="10"/>
        <color indexed="10"/>
        <rFont val="Times New Roman CE"/>
        <family val="0"/>
      </rPr>
      <t>A,bal</t>
    </r>
    <r>
      <rPr>
        <vertAlign val="superscript"/>
        <sz val="10"/>
        <color indexed="10"/>
        <rFont val="Times New Roman CE"/>
        <family val="0"/>
      </rPr>
      <t>+</t>
    </r>
    <r>
      <rPr>
        <sz val="10"/>
        <color indexed="10"/>
        <rFont val="Times New Roman CE"/>
        <family val="0"/>
      </rPr>
      <t>=</t>
    </r>
  </si>
  <si>
    <r>
      <t>T</t>
    </r>
    <r>
      <rPr>
        <vertAlign val="subscript"/>
        <sz val="10"/>
        <color indexed="10"/>
        <rFont val="Times New Roman CE"/>
        <family val="0"/>
      </rPr>
      <t>A,jobb</t>
    </r>
    <r>
      <rPr>
        <vertAlign val="superscript"/>
        <sz val="10"/>
        <color indexed="10"/>
        <rFont val="Times New Roman CE"/>
        <family val="0"/>
      </rPr>
      <t>+</t>
    </r>
    <r>
      <rPr>
        <sz val="10"/>
        <color indexed="10"/>
        <rFont val="Times New Roman CE"/>
        <family val="0"/>
      </rPr>
      <t>=</t>
    </r>
  </si>
  <si>
    <r>
      <t>T</t>
    </r>
    <r>
      <rPr>
        <vertAlign val="subscript"/>
        <sz val="10"/>
        <color indexed="10"/>
        <rFont val="Times New Roman CE"/>
        <family val="0"/>
      </rPr>
      <t>B,bal</t>
    </r>
    <r>
      <rPr>
        <vertAlign val="superscript"/>
        <sz val="10"/>
        <color indexed="10"/>
        <rFont val="Times New Roman CE"/>
        <family val="0"/>
      </rPr>
      <t>+</t>
    </r>
    <r>
      <rPr>
        <sz val="10"/>
        <color indexed="10"/>
        <rFont val="Times New Roman CE"/>
        <family val="0"/>
      </rPr>
      <t>=</t>
    </r>
  </si>
  <si>
    <r>
      <t>T</t>
    </r>
    <r>
      <rPr>
        <vertAlign val="subscript"/>
        <sz val="10"/>
        <color indexed="10"/>
        <rFont val="Times New Roman CE"/>
        <family val="0"/>
      </rPr>
      <t>B,jobb</t>
    </r>
    <r>
      <rPr>
        <vertAlign val="superscript"/>
        <sz val="10"/>
        <color indexed="10"/>
        <rFont val="Times New Roman CE"/>
        <family val="0"/>
      </rPr>
      <t>+</t>
    </r>
    <r>
      <rPr>
        <sz val="10"/>
        <color indexed="10"/>
        <rFont val="Times New Roman CE"/>
        <family val="0"/>
      </rPr>
      <t>=</t>
    </r>
  </si>
  <si>
    <r>
      <t>T</t>
    </r>
    <r>
      <rPr>
        <vertAlign val="subscript"/>
        <sz val="10"/>
        <color indexed="10"/>
        <rFont val="Times New Roman CE"/>
        <family val="0"/>
      </rPr>
      <t>C,bal</t>
    </r>
    <r>
      <rPr>
        <vertAlign val="superscript"/>
        <sz val="10"/>
        <color indexed="10"/>
        <rFont val="Times New Roman CE"/>
        <family val="0"/>
      </rPr>
      <t>+</t>
    </r>
    <r>
      <rPr>
        <sz val="10"/>
        <color indexed="10"/>
        <rFont val="Times New Roman CE"/>
        <family val="0"/>
      </rPr>
      <t>=</t>
    </r>
  </si>
  <si>
    <r>
      <t>T</t>
    </r>
    <r>
      <rPr>
        <vertAlign val="subscript"/>
        <sz val="10"/>
        <color indexed="10"/>
        <rFont val="Times New Roman CE"/>
        <family val="0"/>
      </rPr>
      <t>C,jobb</t>
    </r>
    <r>
      <rPr>
        <vertAlign val="superscript"/>
        <sz val="10"/>
        <color indexed="10"/>
        <rFont val="Times New Roman CE"/>
        <family val="0"/>
      </rPr>
      <t>+</t>
    </r>
    <r>
      <rPr>
        <sz val="10"/>
        <color indexed="10"/>
        <rFont val="Times New Roman CE"/>
        <family val="0"/>
      </rPr>
      <t>=</t>
    </r>
  </si>
  <si>
    <r>
      <t>T</t>
    </r>
    <r>
      <rPr>
        <vertAlign val="subscript"/>
        <sz val="10"/>
        <color indexed="10"/>
        <rFont val="Times New Roman CE"/>
        <family val="0"/>
      </rPr>
      <t>D,bal</t>
    </r>
    <r>
      <rPr>
        <vertAlign val="superscript"/>
        <sz val="10"/>
        <color indexed="10"/>
        <rFont val="Times New Roman CE"/>
        <family val="0"/>
      </rPr>
      <t>+</t>
    </r>
    <r>
      <rPr>
        <sz val="10"/>
        <color indexed="10"/>
        <rFont val="Times New Roman CE"/>
        <family val="0"/>
      </rPr>
      <t>=</t>
    </r>
  </si>
  <si>
    <r>
      <t>T</t>
    </r>
    <r>
      <rPr>
        <vertAlign val="subscript"/>
        <sz val="10"/>
        <color indexed="10"/>
        <rFont val="Times New Roman CE"/>
        <family val="0"/>
      </rPr>
      <t>D,jobb</t>
    </r>
    <r>
      <rPr>
        <vertAlign val="superscript"/>
        <sz val="10"/>
        <color indexed="10"/>
        <rFont val="Times New Roman CE"/>
        <family val="0"/>
      </rPr>
      <t>+</t>
    </r>
    <r>
      <rPr>
        <sz val="10"/>
        <color indexed="10"/>
        <rFont val="Times New Roman CE"/>
        <family val="0"/>
      </rPr>
      <t>=</t>
    </r>
  </si>
  <si>
    <r>
      <t>T</t>
    </r>
    <r>
      <rPr>
        <vertAlign val="subscript"/>
        <sz val="10"/>
        <color indexed="12"/>
        <rFont val="Times New Roman CE"/>
        <family val="0"/>
      </rPr>
      <t>D,jobb</t>
    </r>
    <r>
      <rPr>
        <vertAlign val="superscript"/>
        <sz val="10"/>
        <color indexed="12"/>
        <rFont val="Times New Roman CE"/>
        <family val="0"/>
      </rPr>
      <t>-</t>
    </r>
    <r>
      <rPr>
        <sz val="10"/>
        <color indexed="12"/>
        <rFont val="Times New Roman CE"/>
        <family val="0"/>
      </rPr>
      <t>=</t>
    </r>
  </si>
  <si>
    <r>
      <t>T</t>
    </r>
    <r>
      <rPr>
        <vertAlign val="subscript"/>
        <sz val="10"/>
        <color indexed="12"/>
        <rFont val="Times New Roman CE"/>
        <family val="0"/>
      </rPr>
      <t>A,bal</t>
    </r>
    <r>
      <rPr>
        <vertAlign val="superscript"/>
        <sz val="10"/>
        <color indexed="12"/>
        <rFont val="Times New Roman CE"/>
        <family val="0"/>
      </rPr>
      <t>-</t>
    </r>
    <r>
      <rPr>
        <sz val="10"/>
        <color indexed="12"/>
        <rFont val="Times New Roman CE"/>
        <family val="0"/>
      </rPr>
      <t>=</t>
    </r>
  </si>
  <si>
    <r>
      <t>T</t>
    </r>
    <r>
      <rPr>
        <vertAlign val="subscript"/>
        <sz val="10"/>
        <color indexed="12"/>
        <rFont val="Times New Roman CE"/>
        <family val="0"/>
      </rPr>
      <t>A,jobb</t>
    </r>
    <r>
      <rPr>
        <vertAlign val="superscript"/>
        <sz val="10"/>
        <color indexed="12"/>
        <rFont val="Times New Roman CE"/>
        <family val="0"/>
      </rPr>
      <t>-</t>
    </r>
    <r>
      <rPr>
        <sz val="10"/>
        <color indexed="12"/>
        <rFont val="Times New Roman CE"/>
        <family val="0"/>
      </rPr>
      <t>=</t>
    </r>
  </si>
  <si>
    <r>
      <t>T</t>
    </r>
    <r>
      <rPr>
        <vertAlign val="subscript"/>
        <sz val="10"/>
        <color indexed="12"/>
        <rFont val="Times New Roman CE"/>
        <family val="0"/>
      </rPr>
      <t>B,bal</t>
    </r>
    <r>
      <rPr>
        <vertAlign val="superscript"/>
        <sz val="10"/>
        <color indexed="12"/>
        <rFont val="Times New Roman CE"/>
        <family val="0"/>
      </rPr>
      <t>-</t>
    </r>
    <r>
      <rPr>
        <sz val="10"/>
        <color indexed="12"/>
        <rFont val="Times New Roman CE"/>
        <family val="0"/>
      </rPr>
      <t>=</t>
    </r>
  </si>
  <si>
    <r>
      <t>T</t>
    </r>
    <r>
      <rPr>
        <vertAlign val="subscript"/>
        <sz val="10"/>
        <color indexed="12"/>
        <rFont val="Times New Roman CE"/>
        <family val="0"/>
      </rPr>
      <t>B,jobb</t>
    </r>
    <r>
      <rPr>
        <vertAlign val="superscript"/>
        <sz val="10"/>
        <color indexed="12"/>
        <rFont val="Times New Roman CE"/>
        <family val="0"/>
      </rPr>
      <t>-</t>
    </r>
    <r>
      <rPr>
        <sz val="10"/>
        <color indexed="12"/>
        <rFont val="Times New Roman CE"/>
        <family val="0"/>
      </rPr>
      <t>=</t>
    </r>
  </si>
  <si>
    <r>
      <t>T</t>
    </r>
    <r>
      <rPr>
        <vertAlign val="subscript"/>
        <sz val="10"/>
        <color indexed="12"/>
        <rFont val="Times New Roman CE"/>
        <family val="0"/>
      </rPr>
      <t>C,bal</t>
    </r>
    <r>
      <rPr>
        <vertAlign val="superscript"/>
        <sz val="10"/>
        <color indexed="12"/>
        <rFont val="Times New Roman CE"/>
        <family val="0"/>
      </rPr>
      <t>-</t>
    </r>
    <r>
      <rPr>
        <sz val="10"/>
        <color indexed="12"/>
        <rFont val="Times New Roman CE"/>
        <family val="0"/>
      </rPr>
      <t>=</t>
    </r>
  </si>
  <si>
    <r>
      <t>T</t>
    </r>
    <r>
      <rPr>
        <vertAlign val="subscript"/>
        <sz val="10"/>
        <color indexed="12"/>
        <rFont val="Times New Roman CE"/>
        <family val="0"/>
      </rPr>
      <t>C,jobb</t>
    </r>
    <r>
      <rPr>
        <vertAlign val="superscript"/>
        <sz val="10"/>
        <color indexed="12"/>
        <rFont val="Times New Roman CE"/>
        <family val="0"/>
      </rPr>
      <t>-</t>
    </r>
    <r>
      <rPr>
        <sz val="10"/>
        <color indexed="12"/>
        <rFont val="Times New Roman CE"/>
        <family val="0"/>
      </rPr>
      <t>=</t>
    </r>
  </si>
  <si>
    <r>
      <t>T</t>
    </r>
    <r>
      <rPr>
        <vertAlign val="subscript"/>
        <sz val="10"/>
        <color indexed="12"/>
        <rFont val="Times New Roman CE"/>
        <family val="0"/>
      </rPr>
      <t>D,bal</t>
    </r>
    <r>
      <rPr>
        <vertAlign val="superscript"/>
        <sz val="10"/>
        <color indexed="12"/>
        <rFont val="Times New Roman CE"/>
        <family val="0"/>
      </rPr>
      <t>-</t>
    </r>
    <r>
      <rPr>
        <sz val="10"/>
        <color indexed="12"/>
        <rFont val="Times New Roman CE"/>
        <family val="0"/>
      </rPr>
      <t>=</t>
    </r>
  </si>
  <si>
    <r>
      <t xml:space="preserve">A </t>
    </r>
    <r>
      <rPr>
        <b/>
        <vertAlign val="subscript"/>
        <sz val="10"/>
        <color indexed="10"/>
        <rFont val="Symbol"/>
        <family val="1"/>
      </rPr>
      <t>h</t>
    </r>
    <r>
      <rPr>
        <b/>
        <vertAlign val="subscript"/>
        <sz val="10"/>
        <color indexed="10"/>
        <rFont val="Times New Roman CE"/>
        <family val="0"/>
      </rPr>
      <t>(TK4</t>
    </r>
    <r>
      <rPr>
        <b/>
        <vertAlign val="superscript"/>
        <sz val="10"/>
        <color indexed="10"/>
        <rFont val="Times New Roman CE"/>
        <family val="0"/>
      </rPr>
      <t>+</t>
    </r>
    <r>
      <rPr>
        <b/>
        <sz val="10"/>
        <color indexed="10"/>
        <rFont val="Times New Roman CE"/>
        <family val="0"/>
      </rPr>
      <t>)=</t>
    </r>
  </si>
  <si>
    <r>
      <t xml:space="preserve">A </t>
    </r>
    <r>
      <rPr>
        <b/>
        <vertAlign val="subscript"/>
        <sz val="10"/>
        <color indexed="12"/>
        <rFont val="Symbol"/>
        <family val="1"/>
      </rPr>
      <t>h</t>
    </r>
    <r>
      <rPr>
        <b/>
        <vertAlign val="subscript"/>
        <sz val="10"/>
        <color indexed="12"/>
        <rFont val="Times New Roman CE"/>
        <family val="0"/>
      </rPr>
      <t>(TK5</t>
    </r>
    <r>
      <rPr>
        <b/>
        <vertAlign val="superscript"/>
        <sz val="10"/>
        <color indexed="12"/>
        <rFont val="Times New Roman CE"/>
        <family val="0"/>
      </rPr>
      <t>-</t>
    </r>
    <r>
      <rPr>
        <b/>
        <sz val="10"/>
        <color indexed="12"/>
        <rFont val="Times New Roman CE"/>
        <family val="0"/>
      </rPr>
      <t>)=</t>
    </r>
  </si>
  <si>
    <r>
      <t xml:space="preserve">A </t>
    </r>
    <r>
      <rPr>
        <b/>
        <vertAlign val="subscript"/>
        <sz val="10"/>
        <color indexed="10"/>
        <rFont val="Symbol"/>
        <family val="1"/>
      </rPr>
      <t>h</t>
    </r>
    <r>
      <rPr>
        <b/>
        <vertAlign val="subscript"/>
        <sz val="10"/>
        <color indexed="10"/>
        <rFont val="Times New Roman CE"/>
        <family val="0"/>
      </rPr>
      <t>(TK5</t>
    </r>
    <r>
      <rPr>
        <b/>
        <vertAlign val="superscript"/>
        <sz val="10"/>
        <color indexed="10"/>
        <rFont val="Times New Roman CE"/>
        <family val="0"/>
      </rPr>
      <t>+</t>
    </r>
    <r>
      <rPr>
        <b/>
        <sz val="10"/>
        <color indexed="10"/>
        <rFont val="Times New Roman CE"/>
        <family val="0"/>
      </rPr>
      <t>)=</t>
    </r>
  </si>
  <si>
    <r>
      <t xml:space="preserve">A </t>
    </r>
    <r>
      <rPr>
        <b/>
        <vertAlign val="subscript"/>
        <sz val="10"/>
        <color indexed="10"/>
        <rFont val="Symbol"/>
        <family val="1"/>
      </rPr>
      <t>h</t>
    </r>
    <r>
      <rPr>
        <b/>
        <vertAlign val="subscript"/>
        <sz val="10"/>
        <color indexed="10"/>
        <rFont val="Times New Roman CE"/>
        <family val="0"/>
      </rPr>
      <t>(TK2</t>
    </r>
    <r>
      <rPr>
        <b/>
        <vertAlign val="superscript"/>
        <sz val="10"/>
        <color indexed="10"/>
        <rFont val="Times New Roman CE"/>
        <family val="0"/>
      </rPr>
      <t>+</t>
    </r>
    <r>
      <rPr>
        <b/>
        <sz val="10"/>
        <color indexed="10"/>
        <rFont val="Times New Roman CE"/>
        <family val="0"/>
      </rPr>
      <t>)=</t>
    </r>
  </si>
  <si>
    <r>
      <t xml:space="preserve">A </t>
    </r>
    <r>
      <rPr>
        <b/>
        <vertAlign val="subscript"/>
        <sz val="10"/>
        <color indexed="12"/>
        <rFont val="Symbol"/>
        <family val="1"/>
      </rPr>
      <t>h</t>
    </r>
    <r>
      <rPr>
        <b/>
        <vertAlign val="subscript"/>
        <sz val="10"/>
        <color indexed="12"/>
        <rFont val="Times New Roman CE"/>
        <family val="0"/>
      </rPr>
      <t>(TK3</t>
    </r>
    <r>
      <rPr>
        <b/>
        <vertAlign val="superscript"/>
        <sz val="10"/>
        <color indexed="12"/>
        <rFont val="Times New Roman CE"/>
        <family val="0"/>
      </rPr>
      <t>-</t>
    </r>
    <r>
      <rPr>
        <b/>
        <sz val="10"/>
        <color indexed="12"/>
        <rFont val="Times New Roman CE"/>
        <family val="0"/>
      </rPr>
      <t>)=</t>
    </r>
  </si>
  <si>
    <r>
      <t xml:space="preserve">A </t>
    </r>
    <r>
      <rPr>
        <b/>
        <vertAlign val="subscript"/>
        <sz val="10"/>
        <color indexed="10"/>
        <rFont val="Symbol"/>
        <family val="1"/>
      </rPr>
      <t>h</t>
    </r>
    <r>
      <rPr>
        <b/>
        <vertAlign val="subscript"/>
        <sz val="10"/>
        <color indexed="10"/>
        <rFont val="Times New Roman CE"/>
        <family val="0"/>
      </rPr>
      <t>(TK3</t>
    </r>
    <r>
      <rPr>
        <b/>
        <vertAlign val="superscript"/>
        <sz val="10"/>
        <color indexed="10"/>
        <rFont val="Times New Roman CE"/>
        <family val="0"/>
      </rPr>
      <t>+</t>
    </r>
    <r>
      <rPr>
        <b/>
        <sz val="10"/>
        <color indexed="10"/>
        <rFont val="Times New Roman CE"/>
        <family val="0"/>
      </rPr>
      <t>)=</t>
    </r>
  </si>
  <si>
    <r>
      <t xml:space="preserve">A </t>
    </r>
    <r>
      <rPr>
        <b/>
        <vertAlign val="subscript"/>
        <sz val="10"/>
        <color indexed="10"/>
        <rFont val="Symbol"/>
        <family val="1"/>
      </rPr>
      <t>h</t>
    </r>
    <r>
      <rPr>
        <b/>
        <vertAlign val="subscript"/>
        <sz val="10"/>
        <color indexed="10"/>
        <rFont val="Times New Roman CE"/>
        <family val="0"/>
      </rPr>
      <t>(TK1</t>
    </r>
    <r>
      <rPr>
        <b/>
        <vertAlign val="superscript"/>
        <sz val="10"/>
        <color indexed="10"/>
        <rFont val="Times New Roman CE"/>
        <family val="0"/>
      </rPr>
      <t>+</t>
    </r>
    <r>
      <rPr>
        <b/>
        <sz val="10"/>
        <color indexed="10"/>
        <rFont val="Times New Roman CE"/>
        <family val="0"/>
      </rPr>
      <t>)=</t>
    </r>
  </si>
  <si>
    <r>
      <t xml:space="preserve">A </t>
    </r>
    <r>
      <rPr>
        <b/>
        <vertAlign val="subscript"/>
        <sz val="10"/>
        <color indexed="12"/>
        <rFont val="Symbol"/>
        <family val="1"/>
      </rPr>
      <t>h</t>
    </r>
    <r>
      <rPr>
        <b/>
        <vertAlign val="subscript"/>
        <sz val="10"/>
        <color indexed="12"/>
        <rFont val="Times New Roman CE"/>
        <family val="0"/>
      </rPr>
      <t>(TK2</t>
    </r>
    <r>
      <rPr>
        <b/>
        <vertAlign val="superscript"/>
        <sz val="10"/>
        <color indexed="12"/>
        <rFont val="Times New Roman CE"/>
        <family val="0"/>
      </rPr>
      <t>-</t>
    </r>
    <r>
      <rPr>
        <b/>
        <sz val="10"/>
        <color indexed="12"/>
        <rFont val="Times New Roman CE"/>
        <family val="0"/>
      </rPr>
      <t>)=</t>
    </r>
  </si>
  <si>
    <r>
      <t>h</t>
    </r>
    <r>
      <rPr>
        <sz val="10"/>
        <rFont val="Times New Roman CE"/>
        <family val="0"/>
      </rPr>
      <t>(T</t>
    </r>
    <r>
      <rPr>
        <vertAlign val="subscript"/>
        <sz val="10"/>
        <rFont val="Times New Roman CE"/>
        <family val="0"/>
      </rPr>
      <t>K5</t>
    </r>
    <r>
      <rPr>
        <sz val="10"/>
        <rFont val="Times New Roman CE"/>
        <family val="0"/>
      </rPr>
      <t>)</t>
    </r>
  </si>
  <si>
    <r>
      <t>T</t>
    </r>
    <r>
      <rPr>
        <b/>
        <vertAlign val="subscript"/>
        <sz val="11"/>
        <rFont val="Times New Roman CE"/>
        <family val="0"/>
      </rPr>
      <t>MAX</t>
    </r>
  </si>
  <si>
    <t>GERBER-TARTÓ NYOMATÉKI MAXIMÁLIS  ÁBRÁJA EGYENLETESEN MEGOSZLÓ ESETLEGES TEHERBŐL</t>
  </si>
  <si>
    <t>GERBER-TARTÓ NYÍRÓERŐ MAXIMÁLIS  ÁBRÁJA EGYENLETESEN MEGOSZLÓ ESETLEGES TEHERBŐL</t>
  </si>
  <si>
    <r>
      <t xml:space="preserve">A </t>
    </r>
    <r>
      <rPr>
        <b/>
        <vertAlign val="subscript"/>
        <sz val="10"/>
        <color indexed="12"/>
        <rFont val="Symbol"/>
        <family val="1"/>
      </rPr>
      <t>h</t>
    </r>
    <r>
      <rPr>
        <b/>
        <vertAlign val="subscript"/>
        <sz val="10"/>
        <color indexed="12"/>
        <rFont val="Times New Roman CE"/>
        <family val="0"/>
      </rPr>
      <t>(MK1</t>
    </r>
    <r>
      <rPr>
        <b/>
        <vertAlign val="superscript"/>
        <sz val="10"/>
        <color indexed="12"/>
        <rFont val="Times New Roman CE"/>
        <family val="0"/>
      </rPr>
      <t>-</t>
    </r>
    <r>
      <rPr>
        <b/>
        <sz val="10"/>
        <color indexed="12"/>
        <rFont val="Times New Roman CE"/>
        <family val="0"/>
      </rPr>
      <t>)=</t>
    </r>
  </si>
  <si>
    <r>
      <t xml:space="preserve">A </t>
    </r>
    <r>
      <rPr>
        <b/>
        <vertAlign val="subscript"/>
        <sz val="10"/>
        <color indexed="10"/>
        <rFont val="Symbol"/>
        <family val="1"/>
      </rPr>
      <t>h</t>
    </r>
    <r>
      <rPr>
        <b/>
        <vertAlign val="subscript"/>
        <sz val="10"/>
        <color indexed="10"/>
        <rFont val="Times New Roman CE"/>
        <family val="0"/>
      </rPr>
      <t>(MK1</t>
    </r>
    <r>
      <rPr>
        <b/>
        <vertAlign val="superscript"/>
        <sz val="10"/>
        <color indexed="10"/>
        <rFont val="Times New Roman CE"/>
        <family val="0"/>
      </rPr>
      <t>+</t>
    </r>
    <r>
      <rPr>
        <b/>
        <sz val="10"/>
        <color indexed="10"/>
        <rFont val="Times New Roman CE"/>
        <family val="0"/>
      </rPr>
      <t>)=</t>
    </r>
  </si>
  <si>
    <r>
      <t xml:space="preserve">A </t>
    </r>
    <r>
      <rPr>
        <b/>
        <vertAlign val="subscript"/>
        <sz val="10"/>
        <color indexed="12"/>
        <rFont val="Symbol"/>
        <family val="1"/>
      </rPr>
      <t>h</t>
    </r>
    <r>
      <rPr>
        <b/>
        <vertAlign val="subscript"/>
        <sz val="10"/>
        <color indexed="12"/>
        <rFont val="Times New Roman CE"/>
        <family val="0"/>
      </rPr>
      <t>(MK2</t>
    </r>
    <r>
      <rPr>
        <b/>
        <vertAlign val="superscript"/>
        <sz val="10"/>
        <color indexed="12"/>
        <rFont val="Times New Roman CE"/>
        <family val="0"/>
      </rPr>
      <t>-</t>
    </r>
    <r>
      <rPr>
        <b/>
        <sz val="10"/>
        <color indexed="12"/>
        <rFont val="Times New Roman CE"/>
        <family val="0"/>
      </rPr>
      <t>)=</t>
    </r>
  </si>
  <si>
    <r>
      <t xml:space="preserve">A </t>
    </r>
    <r>
      <rPr>
        <b/>
        <vertAlign val="subscript"/>
        <sz val="10"/>
        <color indexed="10"/>
        <rFont val="Symbol"/>
        <family val="1"/>
      </rPr>
      <t>h</t>
    </r>
    <r>
      <rPr>
        <b/>
        <vertAlign val="subscript"/>
        <sz val="10"/>
        <color indexed="10"/>
        <rFont val="Times New Roman CE"/>
        <family val="0"/>
      </rPr>
      <t>(MK2</t>
    </r>
    <r>
      <rPr>
        <b/>
        <vertAlign val="superscript"/>
        <sz val="10"/>
        <color indexed="10"/>
        <rFont val="Times New Roman CE"/>
        <family val="0"/>
      </rPr>
      <t>+</t>
    </r>
    <r>
      <rPr>
        <b/>
        <sz val="10"/>
        <color indexed="10"/>
        <rFont val="Times New Roman CE"/>
        <family val="0"/>
      </rPr>
      <t>)=</t>
    </r>
  </si>
  <si>
    <r>
      <t xml:space="preserve">A </t>
    </r>
    <r>
      <rPr>
        <b/>
        <vertAlign val="subscript"/>
        <sz val="10"/>
        <color indexed="12"/>
        <rFont val="Symbol"/>
        <family val="1"/>
      </rPr>
      <t>h</t>
    </r>
    <r>
      <rPr>
        <b/>
        <vertAlign val="subscript"/>
        <sz val="10"/>
        <color indexed="12"/>
        <rFont val="Times New Roman CE"/>
        <family val="0"/>
      </rPr>
      <t>(MK3</t>
    </r>
    <r>
      <rPr>
        <b/>
        <vertAlign val="superscript"/>
        <sz val="10"/>
        <color indexed="12"/>
        <rFont val="Times New Roman CE"/>
        <family val="0"/>
      </rPr>
      <t>-</t>
    </r>
    <r>
      <rPr>
        <b/>
        <sz val="10"/>
        <color indexed="12"/>
        <rFont val="Times New Roman CE"/>
        <family val="0"/>
      </rPr>
      <t>)=</t>
    </r>
  </si>
  <si>
    <r>
      <t xml:space="preserve">A </t>
    </r>
    <r>
      <rPr>
        <b/>
        <vertAlign val="subscript"/>
        <sz val="10"/>
        <color indexed="10"/>
        <rFont val="Symbol"/>
        <family val="1"/>
      </rPr>
      <t>h</t>
    </r>
    <r>
      <rPr>
        <b/>
        <vertAlign val="subscript"/>
        <sz val="10"/>
        <color indexed="10"/>
        <rFont val="Times New Roman CE"/>
        <family val="0"/>
      </rPr>
      <t>(MK3</t>
    </r>
    <r>
      <rPr>
        <b/>
        <vertAlign val="superscript"/>
        <sz val="10"/>
        <color indexed="10"/>
        <rFont val="Times New Roman CE"/>
        <family val="0"/>
      </rPr>
      <t>+</t>
    </r>
    <r>
      <rPr>
        <b/>
        <sz val="10"/>
        <color indexed="10"/>
        <rFont val="Times New Roman CE"/>
        <family val="0"/>
      </rPr>
      <t>)=</t>
    </r>
  </si>
  <si>
    <r>
      <t xml:space="preserve">A </t>
    </r>
    <r>
      <rPr>
        <b/>
        <vertAlign val="subscript"/>
        <sz val="10"/>
        <color indexed="12"/>
        <rFont val="Symbol"/>
        <family val="1"/>
      </rPr>
      <t>h</t>
    </r>
    <r>
      <rPr>
        <b/>
        <vertAlign val="subscript"/>
        <sz val="10"/>
        <color indexed="12"/>
        <rFont val="Times New Roman CE"/>
        <family val="0"/>
      </rPr>
      <t>(MK4</t>
    </r>
    <r>
      <rPr>
        <b/>
        <vertAlign val="superscript"/>
        <sz val="10"/>
        <color indexed="12"/>
        <rFont val="Times New Roman CE"/>
        <family val="0"/>
      </rPr>
      <t>-</t>
    </r>
    <r>
      <rPr>
        <b/>
        <sz val="10"/>
        <color indexed="12"/>
        <rFont val="Times New Roman CE"/>
        <family val="0"/>
      </rPr>
      <t>)=</t>
    </r>
  </si>
  <si>
    <r>
      <t xml:space="preserve">A </t>
    </r>
    <r>
      <rPr>
        <b/>
        <vertAlign val="subscript"/>
        <sz val="10"/>
        <color indexed="10"/>
        <rFont val="Symbol"/>
        <family val="1"/>
      </rPr>
      <t>h</t>
    </r>
    <r>
      <rPr>
        <b/>
        <vertAlign val="subscript"/>
        <sz val="10"/>
        <color indexed="10"/>
        <rFont val="Times New Roman CE"/>
        <family val="0"/>
      </rPr>
      <t>(MTK4</t>
    </r>
    <r>
      <rPr>
        <b/>
        <vertAlign val="superscript"/>
        <sz val="10"/>
        <color indexed="10"/>
        <rFont val="Times New Roman CE"/>
        <family val="0"/>
      </rPr>
      <t>+</t>
    </r>
    <r>
      <rPr>
        <b/>
        <sz val="10"/>
        <color indexed="10"/>
        <rFont val="Times New Roman CE"/>
        <family val="0"/>
      </rPr>
      <t>)=</t>
    </r>
  </si>
  <si>
    <r>
      <t xml:space="preserve">A </t>
    </r>
    <r>
      <rPr>
        <b/>
        <vertAlign val="subscript"/>
        <sz val="10"/>
        <color indexed="12"/>
        <rFont val="Symbol"/>
        <family val="1"/>
      </rPr>
      <t>h</t>
    </r>
    <r>
      <rPr>
        <b/>
        <vertAlign val="subscript"/>
        <sz val="10"/>
        <color indexed="12"/>
        <rFont val="Times New Roman CE"/>
        <family val="0"/>
      </rPr>
      <t>(MK5</t>
    </r>
    <r>
      <rPr>
        <b/>
        <vertAlign val="superscript"/>
        <sz val="10"/>
        <color indexed="12"/>
        <rFont val="Times New Roman CE"/>
        <family val="0"/>
      </rPr>
      <t>-</t>
    </r>
    <r>
      <rPr>
        <b/>
        <sz val="10"/>
        <color indexed="12"/>
        <rFont val="Times New Roman CE"/>
        <family val="0"/>
      </rPr>
      <t>)=</t>
    </r>
  </si>
  <si>
    <r>
      <t xml:space="preserve">A </t>
    </r>
    <r>
      <rPr>
        <b/>
        <vertAlign val="subscript"/>
        <sz val="10"/>
        <color indexed="10"/>
        <rFont val="Symbol"/>
        <family val="1"/>
      </rPr>
      <t>h</t>
    </r>
    <r>
      <rPr>
        <b/>
        <vertAlign val="subscript"/>
        <sz val="10"/>
        <color indexed="10"/>
        <rFont val="Times New Roman CE"/>
        <family val="0"/>
      </rPr>
      <t>(MK5</t>
    </r>
    <r>
      <rPr>
        <b/>
        <vertAlign val="superscript"/>
        <sz val="10"/>
        <color indexed="10"/>
        <rFont val="Times New Roman CE"/>
        <family val="0"/>
      </rPr>
      <t>+</t>
    </r>
    <r>
      <rPr>
        <b/>
        <sz val="10"/>
        <color indexed="10"/>
        <rFont val="Times New Roman CE"/>
        <family val="0"/>
      </rPr>
      <t>)=</t>
    </r>
  </si>
  <si>
    <r>
      <t>M</t>
    </r>
    <r>
      <rPr>
        <b/>
        <vertAlign val="subscript"/>
        <sz val="11"/>
        <rFont val="Times New Roman CE"/>
        <family val="0"/>
      </rPr>
      <t>MAX</t>
    </r>
  </si>
  <si>
    <r>
      <t>A teherelhelyezés NEM változtatja M</t>
    </r>
    <r>
      <rPr>
        <vertAlign val="subscript"/>
        <sz val="10"/>
        <rFont val="Times New Roman CE"/>
        <family val="0"/>
      </rPr>
      <t>MAX</t>
    </r>
    <r>
      <rPr>
        <sz val="10"/>
        <rFont val="Times New Roman CE"/>
        <family val="0"/>
      </rPr>
      <t>-ot</t>
    </r>
  </si>
  <si>
    <r>
      <t>A teherelhelyezés NEM változtatja T</t>
    </r>
    <r>
      <rPr>
        <vertAlign val="subscript"/>
        <sz val="10"/>
        <rFont val="Times New Roman CE"/>
        <family val="0"/>
      </rPr>
      <t>MAX</t>
    </r>
    <r>
      <rPr>
        <sz val="10"/>
        <rFont val="Times New Roman CE"/>
        <family val="0"/>
      </rPr>
      <t>-ot</t>
    </r>
  </si>
  <si>
    <r>
      <t>m</t>
    </r>
    <r>
      <rPr>
        <b/>
        <vertAlign val="superscript"/>
        <sz val="10"/>
        <color indexed="12"/>
        <rFont val="Times New Roman CE"/>
        <family val="0"/>
      </rPr>
      <t>2</t>
    </r>
  </si>
  <si>
    <r>
      <t>m</t>
    </r>
    <r>
      <rPr>
        <b/>
        <vertAlign val="superscript"/>
        <sz val="10"/>
        <color indexed="10"/>
        <rFont val="Times New Roman CE"/>
        <family val="0"/>
      </rPr>
      <t>2</t>
    </r>
  </si>
  <si>
    <r>
      <t>M</t>
    </r>
    <r>
      <rPr>
        <b/>
        <vertAlign val="subscript"/>
        <sz val="10"/>
        <color indexed="10"/>
        <rFont val="Times New Roman CE"/>
        <family val="0"/>
      </rPr>
      <t>A</t>
    </r>
    <r>
      <rPr>
        <b/>
        <vertAlign val="superscript"/>
        <sz val="10"/>
        <color indexed="10"/>
        <rFont val="Times New Roman CE"/>
        <family val="0"/>
      </rPr>
      <t>+</t>
    </r>
    <r>
      <rPr>
        <b/>
        <sz val="10"/>
        <color indexed="10"/>
        <rFont val="Times New Roman CE"/>
        <family val="0"/>
      </rPr>
      <t>=</t>
    </r>
  </si>
  <si>
    <r>
      <t>M</t>
    </r>
    <r>
      <rPr>
        <b/>
        <vertAlign val="subscript"/>
        <sz val="10"/>
        <color indexed="12"/>
        <rFont val="Times New Roman CE"/>
        <family val="0"/>
      </rPr>
      <t>A</t>
    </r>
    <r>
      <rPr>
        <b/>
        <vertAlign val="superscript"/>
        <sz val="10"/>
        <color indexed="12"/>
        <rFont val="Times New Roman CE"/>
        <family val="0"/>
      </rPr>
      <t>-</t>
    </r>
    <r>
      <rPr>
        <b/>
        <sz val="10"/>
        <color indexed="12"/>
        <rFont val="Times New Roman CE"/>
        <family val="0"/>
      </rPr>
      <t>=</t>
    </r>
  </si>
  <si>
    <r>
      <t>M</t>
    </r>
    <r>
      <rPr>
        <b/>
        <vertAlign val="subscript"/>
        <sz val="10"/>
        <color indexed="12"/>
        <rFont val="Times New Roman CE"/>
        <family val="0"/>
      </rPr>
      <t>B</t>
    </r>
    <r>
      <rPr>
        <b/>
        <vertAlign val="superscript"/>
        <sz val="10"/>
        <color indexed="12"/>
        <rFont val="Times New Roman CE"/>
        <family val="0"/>
      </rPr>
      <t>-</t>
    </r>
    <r>
      <rPr>
        <b/>
        <sz val="10"/>
        <color indexed="12"/>
        <rFont val="Times New Roman CE"/>
        <family val="0"/>
      </rPr>
      <t>=</t>
    </r>
  </si>
  <si>
    <r>
      <t>M</t>
    </r>
    <r>
      <rPr>
        <b/>
        <vertAlign val="subscript"/>
        <sz val="10"/>
        <color indexed="10"/>
        <rFont val="Times New Roman CE"/>
        <family val="0"/>
      </rPr>
      <t>B</t>
    </r>
    <r>
      <rPr>
        <b/>
        <vertAlign val="superscript"/>
        <sz val="10"/>
        <color indexed="10"/>
        <rFont val="Times New Roman CE"/>
        <family val="0"/>
      </rPr>
      <t>+</t>
    </r>
    <r>
      <rPr>
        <b/>
        <sz val="10"/>
        <color indexed="10"/>
        <rFont val="Times New Roman CE"/>
        <family val="0"/>
      </rPr>
      <t>=</t>
    </r>
  </si>
  <si>
    <r>
      <t>M</t>
    </r>
    <r>
      <rPr>
        <b/>
        <vertAlign val="subscript"/>
        <sz val="10"/>
        <color indexed="12"/>
        <rFont val="Times New Roman CE"/>
        <family val="0"/>
      </rPr>
      <t>D</t>
    </r>
    <r>
      <rPr>
        <b/>
        <vertAlign val="superscript"/>
        <sz val="10"/>
        <color indexed="12"/>
        <rFont val="Times New Roman CE"/>
        <family val="0"/>
      </rPr>
      <t>-</t>
    </r>
    <r>
      <rPr>
        <b/>
        <sz val="10"/>
        <color indexed="12"/>
        <rFont val="Times New Roman CE"/>
        <family val="0"/>
      </rPr>
      <t>=</t>
    </r>
  </si>
  <si>
    <r>
      <t>M</t>
    </r>
    <r>
      <rPr>
        <b/>
        <vertAlign val="subscript"/>
        <sz val="10"/>
        <color indexed="10"/>
        <rFont val="Times New Roman CE"/>
        <family val="0"/>
      </rPr>
      <t>D</t>
    </r>
    <r>
      <rPr>
        <b/>
        <vertAlign val="superscript"/>
        <sz val="10"/>
        <color indexed="10"/>
        <rFont val="Times New Roman CE"/>
        <family val="0"/>
      </rPr>
      <t>+</t>
    </r>
    <r>
      <rPr>
        <b/>
        <sz val="10"/>
        <color indexed="10"/>
        <rFont val="Times New Roman CE"/>
        <family val="0"/>
      </rPr>
      <t>=</t>
    </r>
  </si>
  <si>
    <r>
      <t>1/L×</t>
    </r>
    <r>
      <rPr>
        <b/>
        <sz val="10"/>
        <color indexed="12"/>
        <rFont val="Symbol"/>
        <family val="1"/>
      </rPr>
      <t>x</t>
    </r>
  </si>
  <si>
    <r>
      <t>1/L×(L-</t>
    </r>
    <r>
      <rPr>
        <b/>
        <sz val="10"/>
        <color indexed="10"/>
        <rFont val="Symbol"/>
        <family val="1"/>
      </rPr>
      <t>x)</t>
    </r>
  </si>
  <si>
    <r>
      <t>F</t>
    </r>
    <r>
      <rPr>
        <vertAlign val="subscript"/>
        <sz val="10"/>
        <rFont val="Times New Roman CE"/>
        <family val="0"/>
      </rPr>
      <t>1</t>
    </r>
    <r>
      <rPr>
        <sz val="10"/>
        <rFont val="Times New Roman CE"/>
        <family val="0"/>
      </rPr>
      <t>=</t>
    </r>
  </si>
  <si>
    <r>
      <t>F</t>
    </r>
    <r>
      <rPr>
        <vertAlign val="subscript"/>
        <sz val="10"/>
        <rFont val="Times New Roman CE"/>
        <family val="0"/>
      </rPr>
      <t>2</t>
    </r>
    <r>
      <rPr>
        <sz val="10"/>
        <rFont val="Times New Roman CE"/>
        <family val="0"/>
      </rPr>
      <t>=</t>
    </r>
  </si>
  <si>
    <r>
      <t>F</t>
    </r>
    <r>
      <rPr>
        <vertAlign val="subscript"/>
        <sz val="10"/>
        <rFont val="Times New Roman CE"/>
        <family val="0"/>
      </rPr>
      <t>3</t>
    </r>
    <r>
      <rPr>
        <sz val="10"/>
        <rFont val="Times New Roman CE"/>
        <family val="0"/>
      </rPr>
      <t>=</t>
    </r>
  </si>
  <si>
    <r>
      <t>k</t>
    </r>
    <r>
      <rPr>
        <vertAlign val="subscript"/>
        <sz val="10"/>
        <rFont val="Times New Roman CE"/>
        <family val="0"/>
      </rPr>
      <t>1-2</t>
    </r>
    <r>
      <rPr>
        <sz val="10"/>
        <rFont val="Times New Roman CE"/>
        <family val="0"/>
      </rPr>
      <t>=</t>
    </r>
  </si>
  <si>
    <r>
      <t>k</t>
    </r>
    <r>
      <rPr>
        <vertAlign val="subscript"/>
        <sz val="10"/>
        <rFont val="Times New Roman CE"/>
        <family val="0"/>
      </rPr>
      <t>2-3</t>
    </r>
    <r>
      <rPr>
        <sz val="10"/>
        <rFont val="Times New Roman CE"/>
        <family val="0"/>
      </rPr>
      <t>=</t>
    </r>
  </si>
  <si>
    <r>
      <t>F</t>
    </r>
    <r>
      <rPr>
        <vertAlign val="subscript"/>
        <sz val="10"/>
        <rFont val="Times New Roman CE"/>
        <family val="0"/>
      </rPr>
      <t>1</t>
    </r>
  </si>
  <si>
    <r>
      <t>F</t>
    </r>
    <r>
      <rPr>
        <vertAlign val="subscript"/>
        <sz val="10"/>
        <rFont val="Times New Roman CE"/>
        <family val="0"/>
      </rPr>
      <t>2</t>
    </r>
  </si>
  <si>
    <r>
      <t>F</t>
    </r>
    <r>
      <rPr>
        <vertAlign val="subscript"/>
        <sz val="10"/>
        <rFont val="Times New Roman CE"/>
        <family val="0"/>
      </rPr>
      <t>3</t>
    </r>
  </si>
  <si>
    <t>km</t>
  </si>
  <si>
    <t xml:space="preserve">a </t>
  </si>
  <si>
    <t>jelű teherállás</t>
  </si>
  <si>
    <t xml:space="preserve">c </t>
  </si>
  <si>
    <r>
      <t>k</t>
    </r>
    <r>
      <rPr>
        <vertAlign val="subscript"/>
        <sz val="10"/>
        <rFont val="Times New Roman CE"/>
        <family val="0"/>
      </rPr>
      <t>1-2</t>
    </r>
  </si>
  <si>
    <r>
      <t>k</t>
    </r>
    <r>
      <rPr>
        <vertAlign val="subscript"/>
        <sz val="10"/>
        <rFont val="Times New Roman CE"/>
        <family val="0"/>
      </rPr>
      <t>2-3</t>
    </r>
  </si>
  <si>
    <t>a+</t>
  </si>
  <si>
    <t>teherállás</t>
  </si>
  <si>
    <t>b+</t>
  </si>
  <si>
    <t>c+</t>
  </si>
  <si>
    <t>Ta+</t>
  </si>
  <si>
    <t>Tb+</t>
  </si>
  <si>
    <t>Tc+</t>
  </si>
  <si>
    <t>Ta-</t>
  </si>
  <si>
    <t>Tb-</t>
  </si>
  <si>
    <t>Tc-</t>
  </si>
  <si>
    <t>a-</t>
  </si>
  <si>
    <t>b-</t>
  </si>
  <si>
    <t>c-</t>
  </si>
  <si>
    <t>Ta1+</t>
  </si>
  <si>
    <t>Ta2+</t>
  </si>
  <si>
    <t>Ta3+</t>
  </si>
  <si>
    <t>Ta1-</t>
  </si>
  <si>
    <t>Tb1-</t>
  </si>
  <si>
    <t>Tc1-</t>
  </si>
  <si>
    <r>
      <t>F</t>
    </r>
    <r>
      <rPr>
        <vertAlign val="subscript"/>
        <sz val="10"/>
        <rFont val="Times New Roman CE"/>
        <family val="0"/>
      </rPr>
      <t>1</t>
    </r>
    <r>
      <rPr>
        <sz val="10"/>
        <rFont val="Times New Roman CE"/>
        <family val="0"/>
      </rPr>
      <t>×(L-</t>
    </r>
    <r>
      <rPr>
        <sz val="10"/>
        <rFont val="Symbol"/>
        <family val="1"/>
      </rPr>
      <t>x)</t>
    </r>
    <r>
      <rPr>
        <sz val="10"/>
        <rFont val="Times New Roman CE"/>
        <family val="0"/>
      </rPr>
      <t>/L+F</t>
    </r>
    <r>
      <rPr>
        <vertAlign val="subscript"/>
        <sz val="10"/>
        <rFont val="Times New Roman CE"/>
        <family val="0"/>
      </rPr>
      <t>2</t>
    </r>
    <r>
      <rPr>
        <sz val="10"/>
        <rFont val="Times New Roman CE"/>
        <family val="0"/>
      </rPr>
      <t>×(L-</t>
    </r>
    <r>
      <rPr>
        <sz val="10"/>
        <rFont val="Symbol"/>
        <family val="1"/>
      </rPr>
      <t>x</t>
    </r>
    <r>
      <rPr>
        <sz val="10"/>
        <rFont val="Times New Roman CE"/>
        <family val="0"/>
      </rPr>
      <t>-k</t>
    </r>
    <r>
      <rPr>
        <vertAlign val="subscript"/>
        <sz val="10"/>
        <rFont val="Times New Roman CE"/>
        <family val="0"/>
      </rPr>
      <t>1-2</t>
    </r>
    <r>
      <rPr>
        <sz val="10"/>
        <rFont val="Times New Roman CE"/>
        <family val="0"/>
      </rPr>
      <t>)/L+F</t>
    </r>
    <r>
      <rPr>
        <vertAlign val="subscript"/>
        <sz val="10"/>
        <rFont val="Times New Roman CE"/>
        <family val="0"/>
      </rPr>
      <t>3</t>
    </r>
    <r>
      <rPr>
        <sz val="10"/>
        <rFont val="Times New Roman CE"/>
        <family val="0"/>
      </rPr>
      <t>×(L-</t>
    </r>
    <r>
      <rPr>
        <sz val="10"/>
        <rFont val="Symbol"/>
        <family val="1"/>
      </rPr>
      <t>x</t>
    </r>
    <r>
      <rPr>
        <sz val="10"/>
        <rFont val="Times New Roman CE"/>
        <family val="0"/>
      </rPr>
      <t>-k</t>
    </r>
    <r>
      <rPr>
        <vertAlign val="subscript"/>
        <sz val="10"/>
        <rFont val="Times New Roman CE"/>
        <family val="0"/>
      </rPr>
      <t>1-2</t>
    </r>
    <r>
      <rPr>
        <sz val="10"/>
        <rFont val="Times New Roman CE"/>
        <family val="0"/>
      </rPr>
      <t>-k</t>
    </r>
    <r>
      <rPr>
        <vertAlign val="subscript"/>
        <sz val="10"/>
        <rFont val="Times New Roman CE"/>
        <family val="0"/>
      </rPr>
      <t>2-3</t>
    </r>
    <r>
      <rPr>
        <sz val="10"/>
        <rFont val="Times New Roman CE"/>
        <family val="0"/>
      </rPr>
      <t>)/L</t>
    </r>
  </si>
  <si>
    <t>KÉTTÁMASZÚ TARTÓ NYÍRÓERŐ MAXIMÁLÁBRÁJA NEM MEGFORDÍTHATÓ ERŐCSOPORT HATÁSÁRA (a)</t>
  </si>
  <si>
    <t>KÉTTÁMASZÚ TARTÓ NYÍRÓERŐ MAXIMÁLÁBRÁJA NEM MEGFORDÍTHATÓ ERŐCSOPORT HATÁSÁRA (b)</t>
  </si>
  <si>
    <t>Tb1+</t>
  </si>
  <si>
    <t>Tb2+</t>
  </si>
  <si>
    <t>Tb3+</t>
  </si>
  <si>
    <r>
      <t>T</t>
    </r>
    <r>
      <rPr>
        <vertAlign val="subscript"/>
        <sz val="10"/>
        <rFont val="Times New Roman CE"/>
        <family val="0"/>
      </rPr>
      <t>MAX</t>
    </r>
    <r>
      <rPr>
        <vertAlign val="superscript"/>
        <sz val="10"/>
        <rFont val="Times New Roman CE"/>
        <family val="0"/>
      </rPr>
      <t>a+</t>
    </r>
    <r>
      <rPr>
        <sz val="10"/>
        <rFont val="Times New Roman CE"/>
        <family val="0"/>
      </rPr>
      <t>=</t>
    </r>
  </si>
  <si>
    <r>
      <t>T</t>
    </r>
    <r>
      <rPr>
        <vertAlign val="subscript"/>
        <sz val="10"/>
        <rFont val="Times New Roman CE"/>
        <family val="0"/>
      </rPr>
      <t>MAX</t>
    </r>
    <r>
      <rPr>
        <vertAlign val="superscript"/>
        <sz val="10"/>
        <rFont val="Times New Roman CE"/>
        <family val="0"/>
      </rPr>
      <t>a-</t>
    </r>
    <r>
      <rPr>
        <sz val="10"/>
        <rFont val="Times New Roman CE"/>
        <family val="0"/>
      </rPr>
      <t>=</t>
    </r>
  </si>
  <si>
    <r>
      <t>T</t>
    </r>
    <r>
      <rPr>
        <vertAlign val="subscript"/>
        <sz val="10"/>
        <rFont val="Times New Roman CE"/>
        <family val="0"/>
      </rPr>
      <t>MAX</t>
    </r>
    <r>
      <rPr>
        <vertAlign val="superscript"/>
        <sz val="10"/>
        <rFont val="Times New Roman CE"/>
        <family val="0"/>
      </rPr>
      <t>b+</t>
    </r>
    <r>
      <rPr>
        <sz val="10"/>
        <rFont val="Times New Roman CE"/>
        <family val="0"/>
      </rPr>
      <t>=</t>
    </r>
  </si>
  <si>
    <r>
      <t>F</t>
    </r>
    <r>
      <rPr>
        <vertAlign val="subscript"/>
        <sz val="10"/>
        <rFont val="Times New Roman CE"/>
        <family val="0"/>
      </rPr>
      <t>1</t>
    </r>
    <r>
      <rPr>
        <sz val="10"/>
        <rFont val="Times New Roman CE"/>
        <family val="0"/>
      </rPr>
      <t>×(-</t>
    </r>
    <r>
      <rPr>
        <sz val="10"/>
        <rFont val="Symbol"/>
        <family val="1"/>
      </rPr>
      <t>x+</t>
    </r>
    <r>
      <rPr>
        <sz val="10"/>
        <rFont val="Times New Roman"/>
        <family val="1"/>
      </rPr>
      <t>k</t>
    </r>
    <r>
      <rPr>
        <vertAlign val="subscript"/>
        <sz val="10"/>
        <rFont val="Times New Roman"/>
        <family val="1"/>
      </rPr>
      <t>1-2</t>
    </r>
    <r>
      <rPr>
        <sz val="10"/>
        <rFont val="Symbol"/>
        <family val="1"/>
      </rPr>
      <t>)</t>
    </r>
    <r>
      <rPr>
        <sz val="10"/>
        <rFont val="Times New Roman CE"/>
        <family val="0"/>
      </rPr>
      <t>/L+F</t>
    </r>
    <r>
      <rPr>
        <vertAlign val="subscript"/>
        <sz val="10"/>
        <rFont val="Times New Roman CE"/>
        <family val="0"/>
      </rPr>
      <t>2</t>
    </r>
    <r>
      <rPr>
        <sz val="10"/>
        <rFont val="Times New Roman CE"/>
        <family val="0"/>
      </rPr>
      <t>×(L-</t>
    </r>
    <r>
      <rPr>
        <sz val="10"/>
        <rFont val="Symbol"/>
        <family val="1"/>
      </rPr>
      <t>x</t>
    </r>
    <r>
      <rPr>
        <sz val="10"/>
        <rFont val="Times New Roman CE"/>
        <family val="0"/>
      </rPr>
      <t>)/L+F</t>
    </r>
    <r>
      <rPr>
        <vertAlign val="subscript"/>
        <sz val="10"/>
        <rFont val="Times New Roman CE"/>
        <family val="0"/>
      </rPr>
      <t>3</t>
    </r>
    <r>
      <rPr>
        <sz val="10"/>
        <rFont val="Times New Roman CE"/>
        <family val="0"/>
      </rPr>
      <t>×(L-</t>
    </r>
    <r>
      <rPr>
        <sz val="10"/>
        <rFont val="Symbol"/>
        <family val="1"/>
      </rPr>
      <t>x</t>
    </r>
    <r>
      <rPr>
        <sz val="10"/>
        <rFont val="Times New Roman CE"/>
        <family val="0"/>
      </rPr>
      <t>-k</t>
    </r>
    <r>
      <rPr>
        <vertAlign val="subscript"/>
        <sz val="10"/>
        <rFont val="Times New Roman CE"/>
        <family val="0"/>
      </rPr>
      <t>2-3</t>
    </r>
    <r>
      <rPr>
        <sz val="10"/>
        <rFont val="Times New Roman CE"/>
        <family val="0"/>
      </rPr>
      <t>)/L</t>
    </r>
  </si>
  <si>
    <r>
      <t>T</t>
    </r>
    <r>
      <rPr>
        <vertAlign val="subscript"/>
        <sz val="10"/>
        <rFont val="Times New Roman CE"/>
        <family val="0"/>
      </rPr>
      <t>MAX</t>
    </r>
    <r>
      <rPr>
        <vertAlign val="superscript"/>
        <sz val="10"/>
        <rFont val="Times New Roman CE"/>
        <family val="0"/>
      </rPr>
      <t>b-</t>
    </r>
    <r>
      <rPr>
        <sz val="10"/>
        <rFont val="Times New Roman CE"/>
        <family val="0"/>
      </rPr>
      <t>=</t>
    </r>
  </si>
  <si>
    <r>
      <t>F</t>
    </r>
    <r>
      <rPr>
        <vertAlign val="subscript"/>
        <sz val="10"/>
        <rFont val="Times New Roman CE"/>
        <family val="0"/>
      </rPr>
      <t>1</t>
    </r>
    <r>
      <rPr>
        <sz val="10"/>
        <rFont val="Times New Roman CE"/>
        <family val="0"/>
      </rPr>
      <t>×(-</t>
    </r>
    <r>
      <rPr>
        <sz val="10"/>
        <rFont val="Symbol"/>
        <family val="1"/>
      </rPr>
      <t>x+</t>
    </r>
    <r>
      <rPr>
        <sz val="10"/>
        <rFont val="Times New Roman"/>
        <family val="1"/>
      </rPr>
      <t>k</t>
    </r>
    <r>
      <rPr>
        <vertAlign val="subscript"/>
        <sz val="10"/>
        <rFont val="Times New Roman"/>
        <family val="1"/>
      </rPr>
      <t>1-2</t>
    </r>
    <r>
      <rPr>
        <sz val="10"/>
        <rFont val="Symbol"/>
        <family val="1"/>
      </rPr>
      <t>)</t>
    </r>
    <r>
      <rPr>
        <sz val="10"/>
        <rFont val="Times New Roman CE"/>
        <family val="0"/>
      </rPr>
      <t>/L+F</t>
    </r>
    <r>
      <rPr>
        <vertAlign val="subscript"/>
        <sz val="10"/>
        <rFont val="Times New Roman CE"/>
        <family val="0"/>
      </rPr>
      <t>2</t>
    </r>
    <r>
      <rPr>
        <sz val="10"/>
        <rFont val="Times New Roman CE"/>
        <family val="0"/>
      </rPr>
      <t>×(-</t>
    </r>
    <r>
      <rPr>
        <sz val="10"/>
        <rFont val="Symbol"/>
        <family val="1"/>
      </rPr>
      <t>x</t>
    </r>
    <r>
      <rPr>
        <sz val="10"/>
        <rFont val="Times New Roman CE"/>
        <family val="0"/>
      </rPr>
      <t>)/L+F</t>
    </r>
    <r>
      <rPr>
        <vertAlign val="subscript"/>
        <sz val="10"/>
        <rFont val="Times New Roman CE"/>
        <family val="0"/>
      </rPr>
      <t>3</t>
    </r>
    <r>
      <rPr>
        <sz val="10"/>
        <rFont val="Times New Roman CE"/>
        <family val="0"/>
      </rPr>
      <t>×(L-</t>
    </r>
    <r>
      <rPr>
        <sz val="10"/>
        <rFont val="Symbol"/>
        <family val="1"/>
      </rPr>
      <t>x</t>
    </r>
    <r>
      <rPr>
        <sz val="10"/>
        <rFont val="Times New Roman CE"/>
        <family val="0"/>
      </rPr>
      <t>-k</t>
    </r>
    <r>
      <rPr>
        <vertAlign val="subscript"/>
        <sz val="10"/>
        <rFont val="Times New Roman CE"/>
        <family val="0"/>
      </rPr>
      <t>2-3</t>
    </r>
    <r>
      <rPr>
        <sz val="10"/>
        <rFont val="Times New Roman CE"/>
        <family val="0"/>
      </rPr>
      <t>)/L</t>
    </r>
  </si>
  <si>
    <t>KÉTTÁMASZÚ TARTÓ NYÍRÓERŐ MAXIMÁLÁBRÁJA NEM MEGFORDÍTHATÓ ERŐCSOPORT HATÁSÁRA (c )</t>
  </si>
  <si>
    <r>
      <t>T</t>
    </r>
    <r>
      <rPr>
        <vertAlign val="subscript"/>
        <sz val="10"/>
        <rFont val="Times New Roman CE"/>
        <family val="0"/>
      </rPr>
      <t>MAX</t>
    </r>
    <r>
      <rPr>
        <vertAlign val="superscript"/>
        <sz val="10"/>
        <rFont val="Times New Roman CE"/>
        <family val="0"/>
      </rPr>
      <t>c+</t>
    </r>
    <r>
      <rPr>
        <sz val="10"/>
        <rFont val="Times New Roman CE"/>
        <family val="0"/>
      </rPr>
      <t>=</t>
    </r>
  </si>
  <si>
    <r>
      <t>F</t>
    </r>
    <r>
      <rPr>
        <vertAlign val="subscript"/>
        <sz val="10"/>
        <rFont val="Times New Roman CE"/>
        <family val="0"/>
      </rPr>
      <t>3</t>
    </r>
    <r>
      <rPr>
        <sz val="10"/>
        <rFont val="Times New Roman CE"/>
        <family val="0"/>
      </rPr>
      <t>×(L-</t>
    </r>
    <r>
      <rPr>
        <sz val="10"/>
        <rFont val="Symbol"/>
        <family val="1"/>
      </rPr>
      <t>x)</t>
    </r>
    <r>
      <rPr>
        <sz val="10"/>
        <rFont val="Times New Roman CE"/>
        <family val="0"/>
      </rPr>
      <t>/L+F</t>
    </r>
    <r>
      <rPr>
        <vertAlign val="subscript"/>
        <sz val="10"/>
        <rFont val="Times New Roman CE"/>
        <family val="0"/>
      </rPr>
      <t>2</t>
    </r>
    <r>
      <rPr>
        <sz val="10"/>
        <rFont val="Times New Roman CE"/>
        <family val="0"/>
      </rPr>
      <t>×(-</t>
    </r>
    <r>
      <rPr>
        <sz val="10"/>
        <rFont val="Symbol"/>
        <family val="1"/>
      </rPr>
      <t>x</t>
    </r>
    <r>
      <rPr>
        <sz val="10"/>
        <rFont val="Times New Roman CE"/>
        <family val="0"/>
      </rPr>
      <t>+k</t>
    </r>
    <r>
      <rPr>
        <vertAlign val="subscript"/>
        <sz val="10"/>
        <rFont val="Times New Roman CE"/>
        <family val="0"/>
      </rPr>
      <t>2-3</t>
    </r>
    <r>
      <rPr>
        <sz val="10"/>
        <rFont val="Times New Roman CE"/>
        <family val="0"/>
      </rPr>
      <t>)/L+F</t>
    </r>
    <r>
      <rPr>
        <vertAlign val="subscript"/>
        <sz val="10"/>
        <rFont val="Times New Roman CE"/>
        <family val="0"/>
      </rPr>
      <t>1</t>
    </r>
    <r>
      <rPr>
        <sz val="10"/>
        <rFont val="Times New Roman CE"/>
        <family val="0"/>
      </rPr>
      <t>×(-</t>
    </r>
    <r>
      <rPr>
        <sz val="10"/>
        <rFont val="Symbol"/>
        <family val="1"/>
      </rPr>
      <t>x</t>
    </r>
    <r>
      <rPr>
        <sz val="10"/>
        <rFont val="Times New Roman CE"/>
        <family val="0"/>
      </rPr>
      <t>+k</t>
    </r>
    <r>
      <rPr>
        <vertAlign val="subscript"/>
        <sz val="10"/>
        <rFont val="Times New Roman CE"/>
        <family val="0"/>
      </rPr>
      <t>1-2</t>
    </r>
    <r>
      <rPr>
        <sz val="10"/>
        <rFont val="Times New Roman CE"/>
        <family val="0"/>
      </rPr>
      <t>+k</t>
    </r>
    <r>
      <rPr>
        <vertAlign val="subscript"/>
        <sz val="10"/>
        <rFont val="Times New Roman CE"/>
        <family val="0"/>
      </rPr>
      <t>2-3</t>
    </r>
    <r>
      <rPr>
        <sz val="10"/>
        <rFont val="Times New Roman CE"/>
        <family val="0"/>
      </rPr>
      <t>)/L</t>
    </r>
  </si>
  <si>
    <t>Tc1+</t>
  </si>
  <si>
    <t>Tc2+</t>
  </si>
  <si>
    <t>Tc3+</t>
  </si>
  <si>
    <r>
      <t>T</t>
    </r>
    <r>
      <rPr>
        <vertAlign val="subscript"/>
        <sz val="10"/>
        <rFont val="Times New Roman CE"/>
        <family val="0"/>
      </rPr>
      <t>MAX</t>
    </r>
    <r>
      <rPr>
        <vertAlign val="superscript"/>
        <sz val="10"/>
        <rFont val="Times New Roman CE"/>
        <family val="0"/>
      </rPr>
      <t>c-</t>
    </r>
    <r>
      <rPr>
        <sz val="10"/>
        <rFont val="Times New Roman CE"/>
        <family val="0"/>
      </rPr>
      <t>=</t>
    </r>
  </si>
  <si>
    <r>
      <t>F</t>
    </r>
    <r>
      <rPr>
        <vertAlign val="subscript"/>
        <sz val="10"/>
        <rFont val="Times New Roman CE"/>
        <family val="0"/>
      </rPr>
      <t>3</t>
    </r>
    <r>
      <rPr>
        <sz val="10"/>
        <rFont val="Times New Roman CE"/>
        <family val="0"/>
      </rPr>
      <t>×(-</t>
    </r>
    <r>
      <rPr>
        <sz val="10"/>
        <rFont val="Symbol"/>
        <family val="1"/>
      </rPr>
      <t>x)</t>
    </r>
    <r>
      <rPr>
        <sz val="10"/>
        <rFont val="Times New Roman CE"/>
        <family val="0"/>
      </rPr>
      <t>/L+F</t>
    </r>
    <r>
      <rPr>
        <vertAlign val="subscript"/>
        <sz val="10"/>
        <rFont val="Times New Roman CE"/>
        <family val="0"/>
      </rPr>
      <t>2</t>
    </r>
    <r>
      <rPr>
        <sz val="10"/>
        <rFont val="Times New Roman CE"/>
        <family val="0"/>
      </rPr>
      <t>×(-</t>
    </r>
    <r>
      <rPr>
        <sz val="10"/>
        <rFont val="Symbol"/>
        <family val="1"/>
      </rPr>
      <t>x</t>
    </r>
    <r>
      <rPr>
        <sz val="10"/>
        <rFont val="Times New Roman CE"/>
        <family val="0"/>
      </rPr>
      <t>+k</t>
    </r>
    <r>
      <rPr>
        <vertAlign val="subscript"/>
        <sz val="10"/>
        <rFont val="Times New Roman CE"/>
        <family val="0"/>
      </rPr>
      <t>2-3</t>
    </r>
    <r>
      <rPr>
        <sz val="10"/>
        <rFont val="Times New Roman CE"/>
        <family val="0"/>
      </rPr>
      <t>)/L+F</t>
    </r>
    <r>
      <rPr>
        <vertAlign val="subscript"/>
        <sz val="10"/>
        <rFont val="Times New Roman CE"/>
        <family val="0"/>
      </rPr>
      <t>1</t>
    </r>
    <r>
      <rPr>
        <sz val="10"/>
        <rFont val="Times New Roman CE"/>
        <family val="0"/>
      </rPr>
      <t>×(-</t>
    </r>
    <r>
      <rPr>
        <sz val="10"/>
        <rFont val="Symbol"/>
        <family val="1"/>
      </rPr>
      <t>x</t>
    </r>
    <r>
      <rPr>
        <sz val="10"/>
        <rFont val="Times New Roman CE"/>
        <family val="0"/>
      </rPr>
      <t>+k</t>
    </r>
    <r>
      <rPr>
        <vertAlign val="subscript"/>
        <sz val="10"/>
        <rFont val="Times New Roman CE"/>
        <family val="0"/>
      </rPr>
      <t>1-2</t>
    </r>
    <r>
      <rPr>
        <sz val="10"/>
        <rFont val="Times New Roman CE"/>
        <family val="0"/>
      </rPr>
      <t>+k</t>
    </r>
    <r>
      <rPr>
        <vertAlign val="subscript"/>
        <sz val="10"/>
        <rFont val="Times New Roman CE"/>
        <family val="0"/>
      </rPr>
      <t>2-3</t>
    </r>
    <r>
      <rPr>
        <sz val="10"/>
        <rFont val="Times New Roman CE"/>
        <family val="0"/>
      </rPr>
      <t>)/L</t>
    </r>
  </si>
  <si>
    <t>Ta2-</t>
  </si>
  <si>
    <t>Ta3-</t>
  </si>
  <si>
    <r>
      <t>F</t>
    </r>
    <r>
      <rPr>
        <vertAlign val="subscript"/>
        <sz val="10"/>
        <rFont val="Times New Roman CE"/>
        <family val="0"/>
      </rPr>
      <t>1</t>
    </r>
    <r>
      <rPr>
        <sz val="10"/>
        <rFont val="Times New Roman CE"/>
        <family val="0"/>
      </rPr>
      <t>×(-</t>
    </r>
    <r>
      <rPr>
        <sz val="10"/>
        <rFont val="Symbol"/>
        <family val="1"/>
      </rPr>
      <t>x)</t>
    </r>
    <r>
      <rPr>
        <sz val="10"/>
        <rFont val="Times New Roman CE"/>
        <family val="0"/>
      </rPr>
      <t>/L+F</t>
    </r>
    <r>
      <rPr>
        <vertAlign val="subscript"/>
        <sz val="10"/>
        <rFont val="Times New Roman CE"/>
        <family val="0"/>
      </rPr>
      <t>2</t>
    </r>
    <r>
      <rPr>
        <sz val="10"/>
        <rFont val="Times New Roman CE"/>
        <family val="0"/>
      </rPr>
      <t>×(L-</t>
    </r>
    <r>
      <rPr>
        <sz val="10"/>
        <rFont val="Symbol"/>
        <family val="1"/>
      </rPr>
      <t>x</t>
    </r>
    <r>
      <rPr>
        <sz val="10"/>
        <rFont val="Times New Roman CE"/>
        <family val="0"/>
      </rPr>
      <t>-k</t>
    </r>
    <r>
      <rPr>
        <vertAlign val="subscript"/>
        <sz val="10"/>
        <rFont val="Times New Roman CE"/>
        <family val="0"/>
      </rPr>
      <t>1-2</t>
    </r>
    <r>
      <rPr>
        <sz val="10"/>
        <rFont val="Times New Roman CE"/>
        <family val="0"/>
      </rPr>
      <t>)/L+F</t>
    </r>
    <r>
      <rPr>
        <vertAlign val="subscript"/>
        <sz val="10"/>
        <rFont val="Times New Roman CE"/>
        <family val="0"/>
      </rPr>
      <t>3</t>
    </r>
    <r>
      <rPr>
        <sz val="10"/>
        <rFont val="Times New Roman CE"/>
        <family val="0"/>
      </rPr>
      <t>×(L-</t>
    </r>
    <r>
      <rPr>
        <sz val="10"/>
        <rFont val="Symbol"/>
        <family val="1"/>
      </rPr>
      <t>x</t>
    </r>
    <r>
      <rPr>
        <sz val="10"/>
        <rFont val="Times New Roman CE"/>
        <family val="0"/>
      </rPr>
      <t>-k</t>
    </r>
    <r>
      <rPr>
        <vertAlign val="subscript"/>
        <sz val="10"/>
        <rFont val="Times New Roman CE"/>
        <family val="0"/>
      </rPr>
      <t>1-2</t>
    </r>
    <r>
      <rPr>
        <sz val="10"/>
        <rFont val="Times New Roman CE"/>
        <family val="0"/>
      </rPr>
      <t>-k</t>
    </r>
    <r>
      <rPr>
        <vertAlign val="subscript"/>
        <sz val="10"/>
        <rFont val="Times New Roman CE"/>
        <family val="0"/>
      </rPr>
      <t>2-3</t>
    </r>
    <r>
      <rPr>
        <sz val="10"/>
        <rFont val="Times New Roman CE"/>
        <family val="0"/>
      </rPr>
      <t>)/L</t>
    </r>
  </si>
  <si>
    <t>Tc2-</t>
  </si>
  <si>
    <t>Tc3-</t>
  </si>
  <si>
    <t>Tb2-</t>
  </si>
  <si>
    <t>Tb3-</t>
  </si>
  <si>
    <t>KÉTTÁMASZÚ TARTÓ NYOMATÉKI MAXIMÁLÁBRÁJA NEM MEGFORDÍTHATÓ ERŐCSOPORT HATÁSÁRA</t>
  </si>
  <si>
    <t>A mértékadó leterheléshez az egyik koncentrált</t>
  </si>
  <si>
    <t>erőt a hatásábra csúcsa főlé kell állítani. Így az</t>
  </si>
  <si>
    <t>erők számával megegyező leterhelés-függvény</t>
  </si>
  <si>
    <t>írható fel. A nyomatéki maximál-ábrák koncent-</t>
  </si>
  <si>
    <t xml:space="preserve">rált erőcsoportra mindig parabolá(ka)t adnak, </t>
  </si>
  <si>
    <t>amelyek közül minden keresztmetszetben a leg-</t>
  </si>
  <si>
    <t>nagyobb értékű a mértékadó. Az érvényességi</t>
  </si>
  <si>
    <t xml:space="preserve">tartományokat a viszonyított terhek szabálya </t>
  </si>
  <si>
    <t>segítségével határozhatjuk meg.</t>
  </si>
  <si>
    <t xml:space="preserve">A támaszközről lelépő terhek nem </t>
  </si>
  <si>
    <t>okoznak igénybevételt, de a para-</t>
  </si>
  <si>
    <t>bolák fiktív negatív szakaszainak</t>
  </si>
  <si>
    <t>meghatározására felhasználhatók.</t>
  </si>
  <si>
    <t>K</t>
  </si>
  <si>
    <r>
      <t>h</t>
    </r>
    <r>
      <rPr>
        <sz val="10"/>
        <rFont val="Times New Roman CE"/>
        <family val="0"/>
      </rPr>
      <t>(M</t>
    </r>
    <r>
      <rPr>
        <vertAlign val="subscript"/>
        <sz val="10"/>
        <rFont val="Times New Roman CE"/>
        <family val="0"/>
      </rPr>
      <t>K</t>
    </r>
    <r>
      <rPr>
        <sz val="10"/>
        <rFont val="Times New Roman CE"/>
        <family val="0"/>
      </rPr>
      <t>)</t>
    </r>
  </si>
  <si>
    <r>
      <t>h</t>
    </r>
    <r>
      <rPr>
        <sz val="10"/>
        <rFont val="Times New Roman CE"/>
        <family val="0"/>
      </rPr>
      <t>(T</t>
    </r>
    <r>
      <rPr>
        <vertAlign val="subscript"/>
        <sz val="10"/>
        <rFont val="Times New Roman CE"/>
        <family val="0"/>
      </rPr>
      <t>K</t>
    </r>
    <r>
      <rPr>
        <sz val="10"/>
        <rFont val="Times New Roman CE"/>
        <family val="0"/>
      </rPr>
      <t>)</t>
    </r>
  </si>
  <si>
    <t>A koncentrált erőcsoport egyik tagját a K</t>
  </si>
  <si>
    <t>keresztmetszet bal vagy jobb oldalán kell elhe-</t>
  </si>
  <si>
    <t>lyezni, és minden lehetséges variációt meg kell</t>
  </si>
  <si>
    <t xml:space="preserve">vizsgálni. </t>
  </si>
  <si>
    <t>maximális nyíróerő-függvények közül minden ke-</t>
  </si>
  <si>
    <t xml:space="preserve">resztmetszetben a nagyobb abszolút értékű lesz a </t>
  </si>
  <si>
    <t>mértékadó.</t>
  </si>
  <si>
    <r>
      <t xml:space="preserve">Az </t>
    </r>
    <r>
      <rPr>
        <b/>
        <sz val="10"/>
        <rFont val="Times New Roman CE"/>
        <family val="0"/>
      </rPr>
      <t>a-b-c</t>
    </r>
    <r>
      <rPr>
        <sz val="10"/>
        <rFont val="Times New Roman CE"/>
        <family val="0"/>
      </rPr>
      <t xml:space="preserve"> teherállásokból kiadódó pozitív és negatív</t>
    </r>
  </si>
  <si>
    <t>KÉTTÁMASZÚ TARTÓ NYÍRÓERŐ MAXIMÁLÁBRÁJA NEM MEGFORDÍTHATÓ ERŐCSOPORT HATÁSÁRA (a-b-c)</t>
  </si>
  <si>
    <t>KONZOLTARTÓ IGÉNYBEVÉTELI MAXIMÁLIS ÁBRÁI EGYENLETESEN MEGOSZLÓ ESETLEGES TEHERBŐL</t>
  </si>
  <si>
    <t xml:space="preserve">Emellett a </t>
  </si>
  <si>
    <t>különböző konzolkeresztmetszetekre megrajzolt igénybevételi hatásábrákban a keresztmetszet és a befogás között a hatás-</t>
  </si>
  <si>
    <r>
      <t xml:space="preserve">A konzolokon mind a nyíró, mind a nyomatéki hatásordináták a teljes hosszon </t>
    </r>
    <r>
      <rPr>
        <b/>
        <sz val="10"/>
        <rFont val="Times New Roman CE"/>
        <family val="0"/>
      </rPr>
      <t>azonos előjelűek</t>
    </r>
    <r>
      <rPr>
        <sz val="10"/>
        <rFont val="Times New Roman CE"/>
        <family val="0"/>
      </rPr>
      <t xml:space="preserve">, így a maximálábrák egyik </t>
    </r>
  </si>
  <si>
    <r>
      <t xml:space="preserve">vonala mindig </t>
    </r>
    <r>
      <rPr>
        <sz val="10"/>
        <rFont val="Times New Roman CE"/>
        <family val="0"/>
      </rPr>
      <t>vízszintes</t>
    </r>
    <r>
      <rPr>
        <sz val="10"/>
        <rFont val="Times New Roman CE"/>
        <family val="0"/>
      </rPr>
      <t xml:space="preserve"> (állandó teher esetén az állandó teherre rajzolt igénybevételi ábrával egyezik meg). </t>
    </r>
  </si>
  <si>
    <r>
      <t xml:space="preserve">függvény mindig </t>
    </r>
    <r>
      <rPr>
        <b/>
        <sz val="10"/>
        <rFont val="Times New Roman CE"/>
        <family val="0"/>
      </rPr>
      <t>azonosan zérus</t>
    </r>
    <r>
      <rPr>
        <sz val="10"/>
        <rFont val="Times New Roman CE"/>
        <family val="0"/>
      </rPr>
      <t xml:space="preserve">, azaz az esetleges megoszló terhet a konzol teljes hosszán működtetve a teherállás vala- </t>
    </r>
  </si>
  <si>
    <r>
      <t xml:space="preserve">mennyi keresztmetszetre </t>
    </r>
    <r>
      <rPr>
        <b/>
        <sz val="10"/>
        <rFont val="Times New Roman CE"/>
        <family val="0"/>
      </rPr>
      <t>egyidejűleg</t>
    </r>
    <r>
      <rPr>
        <sz val="10"/>
        <rFont val="Times New Roman CE"/>
        <family val="0"/>
      </rPr>
      <t xml:space="preserve"> mértékadó lesz! Mindezek alapján a konzolok esetleges megoszló teherre rajzolt  </t>
    </r>
    <r>
      <rPr>
        <b/>
        <sz val="10"/>
        <rFont val="Times New Roman CE"/>
        <family val="0"/>
      </rPr>
      <t>igény-</t>
    </r>
  </si>
  <si>
    <r>
      <t xml:space="preserve">bevételi maximálábrája </t>
    </r>
    <r>
      <rPr>
        <sz val="10"/>
        <rFont val="Times New Roman CE"/>
        <family val="0"/>
      </rPr>
      <t xml:space="preserve">egyszerűen a </t>
    </r>
    <r>
      <rPr>
        <b/>
        <sz val="10"/>
        <rFont val="Times New Roman CE"/>
        <family val="0"/>
      </rPr>
      <t>teljes konzolhosszon működtetett</t>
    </r>
    <r>
      <rPr>
        <sz val="10"/>
        <rFont val="Times New Roman CE"/>
        <family val="0"/>
      </rPr>
      <t xml:space="preserve"> </t>
    </r>
    <r>
      <rPr>
        <b/>
        <sz val="10"/>
        <rFont val="Times New Roman CE"/>
        <family val="0"/>
      </rPr>
      <t xml:space="preserve">esetleges megoszló teherre rajzolt igénybevételi </t>
    </r>
  </si>
  <si>
    <r>
      <t>ábra lesz</t>
    </r>
    <r>
      <rPr>
        <sz val="10"/>
        <rFont val="Times New Roman CE"/>
        <family val="0"/>
      </rPr>
      <t>!</t>
    </r>
  </si>
  <si>
    <r>
      <t>MAX(F</t>
    </r>
    <r>
      <rPr>
        <vertAlign val="subscript"/>
        <sz val="10"/>
        <rFont val="Times New Roman CE"/>
        <family val="0"/>
      </rPr>
      <t>3</t>
    </r>
    <r>
      <rPr>
        <sz val="10"/>
        <rFont val="Times New Roman CE"/>
        <family val="0"/>
      </rPr>
      <t>; F</t>
    </r>
    <r>
      <rPr>
        <vertAlign val="subscript"/>
        <sz val="10"/>
        <rFont val="Times New Roman CE"/>
        <family val="0"/>
      </rPr>
      <t>2</t>
    </r>
    <r>
      <rPr>
        <sz val="10"/>
        <rFont val="Times New Roman CE"/>
        <family val="0"/>
      </rPr>
      <t>+F</t>
    </r>
    <r>
      <rPr>
        <vertAlign val="subscript"/>
        <sz val="10"/>
        <rFont val="Times New Roman CE"/>
        <family val="0"/>
      </rPr>
      <t>3</t>
    </r>
    <r>
      <rPr>
        <sz val="10"/>
        <rFont val="Times New Roman CE"/>
        <family val="0"/>
      </rPr>
      <t>; F</t>
    </r>
    <r>
      <rPr>
        <vertAlign val="subscript"/>
        <sz val="10"/>
        <rFont val="Times New Roman CE"/>
        <family val="0"/>
      </rPr>
      <t>1</t>
    </r>
    <r>
      <rPr>
        <sz val="10"/>
        <rFont val="Times New Roman CE"/>
        <family val="0"/>
      </rPr>
      <t>+F</t>
    </r>
    <r>
      <rPr>
        <vertAlign val="subscript"/>
        <sz val="10"/>
        <rFont val="Times New Roman CE"/>
        <family val="0"/>
      </rPr>
      <t>2</t>
    </r>
    <r>
      <rPr>
        <sz val="10"/>
        <rFont val="Times New Roman CE"/>
        <family val="0"/>
      </rPr>
      <t>+F</t>
    </r>
    <r>
      <rPr>
        <vertAlign val="subscript"/>
        <sz val="10"/>
        <rFont val="Times New Roman CE"/>
        <family val="0"/>
      </rPr>
      <t>3</t>
    </r>
    <r>
      <rPr>
        <sz val="10"/>
        <rFont val="Times New Roman CE"/>
        <family val="0"/>
      </rPr>
      <t>)</t>
    </r>
  </si>
  <si>
    <t>(a km.és a teherértékek függvényében)</t>
  </si>
  <si>
    <t xml:space="preserve">A koncentrált erőcsoportot úgy kell a terhelt szakaszon </t>
  </si>
  <si>
    <t>végigvinni, hogy minden keresztmetszetben a lehető</t>
  </si>
  <si>
    <t>legnagyobb nyíróerő adódjék.</t>
  </si>
  <si>
    <r>
      <t>T</t>
    </r>
    <r>
      <rPr>
        <vertAlign val="subscript"/>
        <sz val="10"/>
        <rFont val="Times New Roman CE"/>
        <family val="0"/>
      </rPr>
      <t>MAX</t>
    </r>
    <r>
      <rPr>
        <vertAlign val="superscript"/>
        <sz val="10"/>
        <rFont val="Times New Roman CE"/>
        <family val="0"/>
      </rPr>
      <t>+</t>
    </r>
    <r>
      <rPr>
        <sz val="10"/>
        <rFont val="Times New Roman CE"/>
        <family val="0"/>
      </rPr>
      <t>=</t>
    </r>
  </si>
  <si>
    <r>
      <t>T</t>
    </r>
    <r>
      <rPr>
        <vertAlign val="subscript"/>
        <sz val="10"/>
        <rFont val="Times New Roman CE"/>
        <family val="0"/>
      </rPr>
      <t>MAX</t>
    </r>
    <r>
      <rPr>
        <vertAlign val="superscript"/>
        <sz val="10"/>
        <rFont val="Times New Roman CE"/>
        <family val="0"/>
      </rPr>
      <t>-</t>
    </r>
    <r>
      <rPr>
        <sz val="10"/>
        <rFont val="Times New Roman CE"/>
        <family val="0"/>
      </rPr>
      <t>=</t>
    </r>
  </si>
  <si>
    <t xml:space="preserve">KONZOLTARTÓ NYÍRÓ ÉS NYOMATÉKI MAXIMÁLÁBRÁJA NEM MEGFORDÍTHATÓ ERŐCSOPORT HATÁSÁRA </t>
  </si>
  <si>
    <r>
      <t>MT</t>
    </r>
    <r>
      <rPr>
        <vertAlign val="subscript"/>
        <sz val="10"/>
        <rFont val="Times New Roman CE"/>
        <family val="0"/>
      </rPr>
      <t>MAX</t>
    </r>
    <r>
      <rPr>
        <vertAlign val="superscript"/>
        <sz val="10"/>
        <rFont val="Times New Roman CE"/>
        <family val="0"/>
      </rPr>
      <t>+</t>
    </r>
    <r>
      <rPr>
        <sz val="10"/>
        <rFont val="Times New Roman CE"/>
        <family val="0"/>
      </rPr>
      <t>=</t>
    </r>
  </si>
  <si>
    <r>
      <t>M</t>
    </r>
    <r>
      <rPr>
        <vertAlign val="subscript"/>
        <sz val="10"/>
        <rFont val="Times New Roman CE"/>
        <family val="0"/>
      </rPr>
      <t>MAX</t>
    </r>
    <r>
      <rPr>
        <vertAlign val="superscript"/>
        <sz val="10"/>
        <rFont val="Times New Roman CE"/>
        <family val="0"/>
      </rPr>
      <t>-a</t>
    </r>
    <r>
      <rPr>
        <sz val="10"/>
        <rFont val="Times New Roman CE"/>
        <family val="0"/>
      </rPr>
      <t>=</t>
    </r>
  </si>
  <si>
    <r>
      <t>M</t>
    </r>
    <r>
      <rPr>
        <vertAlign val="subscript"/>
        <sz val="10"/>
        <rFont val="Times New Roman CE"/>
        <family val="0"/>
      </rPr>
      <t>MAX</t>
    </r>
    <r>
      <rPr>
        <vertAlign val="superscript"/>
        <sz val="10"/>
        <rFont val="Times New Roman CE"/>
        <family val="0"/>
      </rPr>
      <t>-b</t>
    </r>
    <r>
      <rPr>
        <sz val="10"/>
        <rFont val="Times New Roman CE"/>
        <family val="0"/>
      </rPr>
      <t>=</t>
    </r>
  </si>
  <si>
    <r>
      <t>M</t>
    </r>
    <r>
      <rPr>
        <vertAlign val="subscript"/>
        <sz val="10"/>
        <rFont val="Times New Roman CE"/>
        <family val="0"/>
      </rPr>
      <t>MAX</t>
    </r>
    <r>
      <rPr>
        <vertAlign val="superscript"/>
        <sz val="10"/>
        <rFont val="Times New Roman CE"/>
        <family val="0"/>
      </rPr>
      <t>-c</t>
    </r>
    <r>
      <rPr>
        <sz val="10"/>
        <rFont val="Times New Roman CE"/>
        <family val="0"/>
      </rPr>
      <t>=</t>
    </r>
  </si>
  <si>
    <r>
      <t>-F</t>
    </r>
    <r>
      <rPr>
        <vertAlign val="subscript"/>
        <sz val="10"/>
        <rFont val="Times New Roman CE"/>
        <family val="0"/>
      </rPr>
      <t>3</t>
    </r>
    <r>
      <rPr>
        <sz val="10"/>
        <rFont val="Times New Roman CE"/>
        <family val="0"/>
      </rPr>
      <t>×</t>
    </r>
    <r>
      <rPr>
        <sz val="10"/>
        <rFont val="Symbol"/>
        <family val="1"/>
      </rPr>
      <t>x</t>
    </r>
  </si>
  <si>
    <t>a km. helyzet függvényében</t>
  </si>
  <si>
    <t xml:space="preserve">STATIKAILAG HATÁROZOTT TARTÓK IGÉNYBEVÉTELI MAXIMÁLIS ÁBRÁI </t>
  </si>
  <si>
    <t>Az igénybevételi maximális ábrák minden keresztmetszethez az e keresztmetszethez tartozó MÉRTÉKADÓ IGÉNYBEVÉTEL</t>
  </si>
  <si>
    <t>értékét rendelik, ami a hatásábrának a megadott teherfajtákkal történő mértékadó leterhelésével állítható elő.</t>
  </si>
  <si>
    <t xml:space="preserve">Az igénybevételi maximálábrák fenti definíciója előállítási algoritmusnak meglehetősen nehézkes (bár kritikus helyzetben </t>
  </si>
  <si>
    <t>érdemes ehhez visszanyúlni!), de a hatásábrák és a terhek szabályossága, ismert geometriai sajátosságai lehetővé teszik,</t>
  </si>
  <si>
    <t>hogy a tartók egyes szakaszaira a maximálábrák jellegét, lefutását előre meghatározzuk. Az igénybevételi hatásábrákhoz ha-</t>
  </si>
  <si>
    <t>sonlóan a KONZOL JELLEGŰ és a TÁMASZKÖZ (NYÍLÁS) JELLEGŰ szakaszokon alapvetően másként alakulnak a maxi-</t>
  </si>
  <si>
    <t>málábrák függvényei.</t>
  </si>
  <si>
    <t>A szuperpozíció érvényessége esetén itt is megtehetjük, hogy a különböző teherfajtákból külön-külön készítjük el a maximál-</t>
  </si>
  <si>
    <t xml:space="preserve">ábrákat, majd ezeket keresztmetszetről keresztmetszetre összegezzük. </t>
  </si>
  <si>
    <t>IGÉNYBEVÉTELI MAXIMÁLÁBRÁK ÁLLANDÓ TEHERBŐL</t>
  </si>
  <si>
    <t>Az állandó teher NEM MOZOG, ha valahol működik, akkor akármilyen teherkombinációt vizsgálunk, hatása ugyanaz marad.</t>
  </si>
  <si>
    <r>
      <t xml:space="preserve">Következésképp: az </t>
    </r>
    <r>
      <rPr>
        <b/>
        <sz val="10"/>
        <rFont val="Times New Roman CE"/>
        <family val="0"/>
      </rPr>
      <t>állandó teherre</t>
    </r>
    <r>
      <rPr>
        <sz val="10"/>
        <rFont val="Times New Roman CE"/>
        <family val="0"/>
      </rPr>
      <t xml:space="preserve"> rajzolható </t>
    </r>
    <r>
      <rPr>
        <b/>
        <sz val="10"/>
        <rFont val="Times New Roman CE"/>
        <family val="0"/>
      </rPr>
      <t>igénybevételi maximálábra</t>
    </r>
    <r>
      <rPr>
        <sz val="10"/>
        <rFont val="Times New Roman CE"/>
        <family val="0"/>
      </rPr>
      <t xml:space="preserve"> </t>
    </r>
    <r>
      <rPr>
        <b/>
        <sz val="10"/>
        <rFont val="Times New Roman CE"/>
        <family val="0"/>
      </rPr>
      <t>megegyezik</t>
    </r>
    <r>
      <rPr>
        <sz val="10"/>
        <rFont val="Times New Roman CE"/>
        <family val="0"/>
      </rPr>
      <t xml:space="preserve"> az ugyanazon teherre előállított</t>
    </r>
  </si>
  <si>
    <r>
      <t>igénybevételi ábrá</t>
    </r>
    <r>
      <rPr>
        <sz val="10"/>
        <rFont val="Times New Roman CE"/>
        <family val="0"/>
      </rPr>
      <t>val.</t>
    </r>
  </si>
  <si>
    <t>A teher esetlegessége azt jelenti, hogy számolnunk kell jelenlétével is, de azzal is, hogy nincs a tartón. A lehetséges vari-</t>
  </si>
  <si>
    <t xml:space="preserve">ációk küzül mindig azt kell figyelembe vennünk, amelyik a vizsgált keresztmetszetben a legpozitívabb, ill. a legnegatívabb </t>
  </si>
  <si>
    <t>IGÉNYBEVÉTELI MAXIMÁLÁBRÁK ESETLEGES, EGYENLETESEN MEGOSZLÓ TEHERBŐL</t>
  </si>
  <si>
    <t xml:space="preserve">igénybevételt szolgáltatja. Hogy hol kell működtetnünk a terhelést, azt a hatásábra pozitív, ill. negatív szakasza mutatja.  </t>
  </si>
  <si>
    <t xml:space="preserve">Ilyen esetekben a megoszló esetleges terhelést parciálisan is működtethetjük, tehát tetszőleges (a mértékadó leterheléshez  </t>
  </si>
  <si>
    <t>IGÉNYBEVÉTELI MAXIMÁLÁBRÁK ESETLEGES, KONCENTRÁLT ERŐCSOPORTBÓL</t>
  </si>
  <si>
    <t>szükséges) szakaszokra bonthatjuk. Valójában ez a terhelés modellezi a kis tömegű járművek sokaságát, amelyek a hidakon</t>
  </si>
  <si>
    <t>véletlenszerűen közlekednek.</t>
  </si>
  <si>
    <t>A koncentrált erőcsoport a nagy súlyú, általában a szabályzati idealizált terheket jeleníti meg. Ezt is mértékadóan kell a ha-</t>
  </si>
  <si>
    <t xml:space="preserve">tásábrákra helyezni, de az erők csoporton belüli pozícióját nem változtathatjuk. </t>
  </si>
  <si>
    <t xml:space="preserve">A koncentrált erőkkel történő leterhelésre vonatkozóan azt kell megjegyeznünk, hogy a legnagyobb hatásordináta fölé </t>
  </si>
  <si>
    <t>mindig kerüljön egy koncentrált erő. A lehetséges változatokból a legnagyobb igénybevételt okozó variációt kell figyelembe</t>
  </si>
  <si>
    <t xml:space="preserve">venni, az általa okozott igénybevétel lesz a keresztmetszet mértékadó (maximális) igénybevétele. </t>
  </si>
  <si>
    <t>A koncentrált erőcsoport általában megfordítható, ilyenkor az egyik irányú álláshoz tartozó ábrákat tükröznünk kell.</t>
  </si>
  <si>
    <r>
      <t>T</t>
    </r>
    <r>
      <rPr>
        <vertAlign val="subscript"/>
        <sz val="10"/>
        <color indexed="9"/>
        <rFont val="Times New Roman CE"/>
        <family val="0"/>
      </rPr>
      <t>MAX</t>
    </r>
    <r>
      <rPr>
        <vertAlign val="superscript"/>
        <sz val="10"/>
        <color indexed="9"/>
        <rFont val="Times New Roman CE"/>
        <family val="0"/>
      </rPr>
      <t>a-</t>
    </r>
  </si>
  <si>
    <r>
      <t>T</t>
    </r>
    <r>
      <rPr>
        <vertAlign val="subscript"/>
        <sz val="10"/>
        <color indexed="9"/>
        <rFont val="Times New Roman CE"/>
        <family val="0"/>
      </rPr>
      <t>MAX</t>
    </r>
    <r>
      <rPr>
        <vertAlign val="superscript"/>
        <sz val="10"/>
        <color indexed="9"/>
        <rFont val="Times New Roman CE"/>
        <family val="0"/>
      </rPr>
      <t>b-</t>
    </r>
  </si>
  <si>
    <r>
      <t>T</t>
    </r>
    <r>
      <rPr>
        <vertAlign val="subscript"/>
        <sz val="10"/>
        <color indexed="9"/>
        <rFont val="Times New Roman CE"/>
        <family val="0"/>
      </rPr>
      <t>MAX</t>
    </r>
    <r>
      <rPr>
        <vertAlign val="superscript"/>
        <sz val="10"/>
        <color indexed="9"/>
        <rFont val="Times New Roman CE"/>
        <family val="0"/>
      </rPr>
      <t>c-</t>
    </r>
  </si>
  <si>
    <r>
      <t>M</t>
    </r>
    <r>
      <rPr>
        <vertAlign val="subscript"/>
        <sz val="10"/>
        <color indexed="9"/>
        <rFont val="Times New Roman CE"/>
        <family val="0"/>
      </rPr>
      <t>MAX</t>
    </r>
    <r>
      <rPr>
        <vertAlign val="superscript"/>
        <sz val="10"/>
        <color indexed="9"/>
        <rFont val="Times New Roman CE"/>
        <family val="0"/>
      </rPr>
      <t>a-</t>
    </r>
  </si>
  <si>
    <r>
      <t>M</t>
    </r>
    <r>
      <rPr>
        <vertAlign val="subscript"/>
        <sz val="10"/>
        <color indexed="9"/>
        <rFont val="Times New Roman CE"/>
        <family val="0"/>
      </rPr>
      <t>MAX</t>
    </r>
    <r>
      <rPr>
        <vertAlign val="superscript"/>
        <sz val="10"/>
        <color indexed="9"/>
        <rFont val="Times New Roman CE"/>
        <family val="0"/>
      </rPr>
      <t>b-</t>
    </r>
  </si>
  <si>
    <r>
      <t>M</t>
    </r>
    <r>
      <rPr>
        <vertAlign val="subscript"/>
        <sz val="10"/>
        <color indexed="9"/>
        <rFont val="Times New Roman CE"/>
        <family val="0"/>
      </rPr>
      <t>MAX</t>
    </r>
    <r>
      <rPr>
        <vertAlign val="superscript"/>
        <sz val="10"/>
        <color indexed="9"/>
        <rFont val="Times New Roman CE"/>
        <family val="0"/>
      </rPr>
      <t>c-</t>
    </r>
  </si>
  <si>
    <r>
      <t>A</t>
    </r>
    <r>
      <rPr>
        <vertAlign val="subscript"/>
        <sz val="10"/>
        <color indexed="9"/>
        <rFont val="Times New Roman"/>
        <family val="1"/>
      </rPr>
      <t>a</t>
    </r>
  </si>
  <si>
    <r>
      <t>M</t>
    </r>
    <r>
      <rPr>
        <vertAlign val="subscript"/>
        <sz val="10"/>
        <color indexed="9"/>
        <rFont val="Times New Roman"/>
        <family val="1"/>
      </rPr>
      <t>a</t>
    </r>
  </si>
  <si>
    <r>
      <t>A</t>
    </r>
    <r>
      <rPr>
        <vertAlign val="subscript"/>
        <sz val="10"/>
        <color indexed="9"/>
        <rFont val="Times New Roman"/>
        <family val="1"/>
      </rPr>
      <t>b</t>
    </r>
  </si>
  <si>
    <r>
      <t>M</t>
    </r>
    <r>
      <rPr>
        <vertAlign val="subscript"/>
        <sz val="10"/>
        <color indexed="9"/>
        <rFont val="Times New Roman"/>
        <family val="1"/>
      </rPr>
      <t>b</t>
    </r>
  </si>
  <si>
    <r>
      <t>A</t>
    </r>
    <r>
      <rPr>
        <vertAlign val="subscript"/>
        <sz val="10"/>
        <color indexed="9"/>
        <rFont val="Times New Roman"/>
        <family val="1"/>
      </rPr>
      <t>c</t>
    </r>
  </si>
  <si>
    <r>
      <t>M</t>
    </r>
    <r>
      <rPr>
        <vertAlign val="subscript"/>
        <sz val="10"/>
        <color indexed="9"/>
        <rFont val="Times New Roman"/>
        <family val="1"/>
      </rPr>
      <t>c</t>
    </r>
  </si>
  <si>
    <r>
      <t>M</t>
    </r>
    <r>
      <rPr>
        <vertAlign val="subscript"/>
        <sz val="10"/>
        <color indexed="9"/>
        <rFont val="Times New Roman"/>
        <family val="1"/>
      </rPr>
      <t>a+</t>
    </r>
  </si>
  <si>
    <r>
      <t>M</t>
    </r>
    <r>
      <rPr>
        <vertAlign val="subscript"/>
        <sz val="10"/>
        <color indexed="9"/>
        <rFont val="Times New Roman"/>
        <family val="1"/>
      </rPr>
      <t>b+</t>
    </r>
  </si>
  <si>
    <r>
      <t>M</t>
    </r>
    <r>
      <rPr>
        <vertAlign val="subscript"/>
        <sz val="10"/>
        <color indexed="9"/>
        <rFont val="Times New Roman"/>
        <family val="1"/>
      </rPr>
      <t>g+</t>
    </r>
  </si>
  <si>
    <r>
      <t>-F</t>
    </r>
    <r>
      <rPr>
        <vertAlign val="subscript"/>
        <sz val="10"/>
        <rFont val="Times New Roman CE"/>
        <family val="0"/>
      </rPr>
      <t>2</t>
    </r>
    <r>
      <rPr>
        <sz val="10"/>
        <rFont val="Times New Roman CE"/>
        <family val="0"/>
      </rPr>
      <t>×</t>
    </r>
    <r>
      <rPr>
        <sz val="10"/>
        <rFont val="Symbol"/>
        <family val="1"/>
      </rPr>
      <t>x</t>
    </r>
    <r>
      <rPr>
        <sz val="10"/>
        <color indexed="14"/>
        <rFont val="Times New Roman CE"/>
        <family val="0"/>
      </rPr>
      <t>-F</t>
    </r>
    <r>
      <rPr>
        <vertAlign val="subscript"/>
        <sz val="10"/>
        <color indexed="14"/>
        <rFont val="Times New Roman CE"/>
        <family val="0"/>
      </rPr>
      <t>3</t>
    </r>
    <r>
      <rPr>
        <sz val="10"/>
        <color indexed="14"/>
        <rFont val="Times New Roman CE"/>
        <family val="0"/>
      </rPr>
      <t>×(</t>
    </r>
    <r>
      <rPr>
        <sz val="10"/>
        <color indexed="14"/>
        <rFont val="Symbol"/>
        <family val="1"/>
      </rPr>
      <t>x</t>
    </r>
    <r>
      <rPr>
        <sz val="10"/>
        <color indexed="14"/>
        <rFont val="Times New Roman CE"/>
        <family val="0"/>
      </rPr>
      <t>-k</t>
    </r>
    <r>
      <rPr>
        <vertAlign val="subscript"/>
        <sz val="10"/>
        <color indexed="14"/>
        <rFont val="Times New Roman CE"/>
        <family val="0"/>
      </rPr>
      <t>2-3</t>
    </r>
    <r>
      <rPr>
        <sz val="10"/>
        <color indexed="14"/>
        <rFont val="Times New Roman CE"/>
        <family val="0"/>
      </rPr>
      <t>)</t>
    </r>
  </si>
  <si>
    <r>
      <t>-F</t>
    </r>
    <r>
      <rPr>
        <vertAlign val="subscript"/>
        <sz val="10"/>
        <rFont val="Times New Roman CE"/>
        <family val="0"/>
      </rPr>
      <t>1</t>
    </r>
    <r>
      <rPr>
        <sz val="10"/>
        <rFont val="Times New Roman CE"/>
        <family val="0"/>
      </rPr>
      <t>×</t>
    </r>
    <r>
      <rPr>
        <sz val="10"/>
        <rFont val="Symbol"/>
        <family val="1"/>
      </rPr>
      <t>x</t>
    </r>
    <r>
      <rPr>
        <sz val="10"/>
        <color indexed="14"/>
        <rFont val="Times New Roman CE"/>
        <family val="0"/>
      </rPr>
      <t>-F</t>
    </r>
    <r>
      <rPr>
        <vertAlign val="subscript"/>
        <sz val="10"/>
        <color indexed="14"/>
        <rFont val="Times New Roman CE"/>
        <family val="0"/>
      </rPr>
      <t>2</t>
    </r>
    <r>
      <rPr>
        <sz val="10"/>
        <color indexed="14"/>
        <rFont val="Times New Roman CE"/>
        <family val="0"/>
      </rPr>
      <t>×(</t>
    </r>
    <r>
      <rPr>
        <sz val="10"/>
        <color indexed="14"/>
        <rFont val="Symbol"/>
        <family val="1"/>
      </rPr>
      <t>x</t>
    </r>
    <r>
      <rPr>
        <sz val="10"/>
        <color indexed="14"/>
        <rFont val="Times New Roman CE"/>
        <family val="0"/>
      </rPr>
      <t>-k</t>
    </r>
    <r>
      <rPr>
        <vertAlign val="subscript"/>
        <sz val="10"/>
        <color indexed="14"/>
        <rFont val="Times New Roman CE"/>
        <family val="0"/>
      </rPr>
      <t>1-2</t>
    </r>
    <r>
      <rPr>
        <sz val="10"/>
        <color indexed="14"/>
        <rFont val="Times New Roman CE"/>
        <family val="0"/>
      </rPr>
      <t>)-F3×(</t>
    </r>
    <r>
      <rPr>
        <sz val="10"/>
        <color indexed="14"/>
        <rFont val="Symbol"/>
        <family val="1"/>
      </rPr>
      <t>x</t>
    </r>
    <r>
      <rPr>
        <sz val="10"/>
        <color indexed="14"/>
        <rFont val="Times New Roman CE"/>
        <family val="0"/>
      </rPr>
      <t>-k</t>
    </r>
    <r>
      <rPr>
        <vertAlign val="subscript"/>
        <sz val="10"/>
        <color indexed="14"/>
        <rFont val="Times New Roman CE"/>
        <family val="0"/>
      </rPr>
      <t>1-2</t>
    </r>
    <r>
      <rPr>
        <sz val="10"/>
        <color indexed="14"/>
        <rFont val="Times New Roman CE"/>
        <family val="0"/>
      </rPr>
      <t>-k</t>
    </r>
    <r>
      <rPr>
        <vertAlign val="subscript"/>
        <sz val="10"/>
        <color indexed="14"/>
        <rFont val="Times New Roman CE"/>
        <family val="0"/>
      </rPr>
      <t>2-3</t>
    </r>
    <r>
      <rPr>
        <sz val="10"/>
        <color indexed="14"/>
        <rFont val="Times New Roman CE"/>
        <family val="0"/>
      </rPr>
      <t>)</t>
    </r>
  </si>
  <si>
    <t>-4/3×5/6=-1,111</t>
  </si>
  <si>
    <t>-2/3×0/6=0</t>
  </si>
  <si>
    <r>
      <t xml:space="preserve">Ha az egységerő </t>
    </r>
    <r>
      <rPr>
        <b/>
        <sz val="10"/>
        <rFont val="Times New Roman CE"/>
        <family val="0"/>
      </rPr>
      <t>5</t>
    </r>
    <r>
      <rPr>
        <sz val="10"/>
        <rFont val="Times New Roman CE"/>
        <family val="0"/>
      </rPr>
      <t>-tól jobbra van, az A támaszból:</t>
    </r>
  </si>
  <si>
    <r>
      <t xml:space="preserve">Ha az egységerő </t>
    </r>
    <r>
      <rPr>
        <b/>
        <sz val="10"/>
        <rFont val="Times New Roman CE"/>
        <family val="0"/>
      </rPr>
      <t>3</t>
    </r>
    <r>
      <rPr>
        <sz val="10"/>
        <rFont val="Times New Roman CE"/>
        <family val="0"/>
      </rPr>
      <t>-től balra van, a B támaszból:</t>
    </r>
  </si>
  <si>
    <r>
      <t>z</t>
    </r>
    <r>
      <rPr>
        <vertAlign val="subscript"/>
        <sz val="10"/>
        <rFont val="Times New Roman CE"/>
        <family val="0"/>
      </rPr>
      <t>1</t>
    </r>
    <r>
      <rPr>
        <sz val="10"/>
        <rFont val="Times New Roman CE"/>
        <family val="0"/>
      </rPr>
      <t>=2 m, z</t>
    </r>
    <r>
      <rPr>
        <vertAlign val="subscript"/>
        <sz val="10"/>
        <rFont val="Times New Roman CE"/>
        <family val="0"/>
      </rPr>
      <t>2</t>
    </r>
    <r>
      <rPr>
        <sz val="10"/>
        <rFont val="Times New Roman CE"/>
        <family val="0"/>
      </rPr>
      <t>=3 m, s=3,6056 m, z</t>
    </r>
    <r>
      <rPr>
        <vertAlign val="subscript"/>
        <sz val="10"/>
        <rFont val="Times New Roman CE"/>
        <family val="0"/>
      </rPr>
      <t>A</t>
    </r>
    <r>
      <rPr>
        <sz val="10"/>
        <rFont val="Times New Roman CE"/>
        <family val="0"/>
      </rPr>
      <t>=4 m, z</t>
    </r>
    <r>
      <rPr>
        <vertAlign val="subscript"/>
        <sz val="10"/>
        <rFont val="Times New Roman CE"/>
        <family val="0"/>
      </rPr>
      <t>B</t>
    </r>
    <r>
      <rPr>
        <sz val="10"/>
        <rFont val="Times New Roman CE"/>
        <family val="0"/>
      </rPr>
      <t>=2 m</t>
    </r>
  </si>
  <si>
    <t>A kijelölt rácsrúd rúderőmeghatározását hasonló-</t>
  </si>
  <si>
    <r>
      <t>S</t>
    </r>
    <r>
      <rPr>
        <vertAlign val="subscript"/>
        <sz val="10"/>
        <rFont val="Times New Roman CE"/>
        <family val="0"/>
      </rPr>
      <t>3-4</t>
    </r>
    <r>
      <rPr>
        <sz val="10"/>
        <rFont val="Times New Roman CE"/>
        <family val="0"/>
      </rPr>
      <t>=A×(z</t>
    </r>
    <r>
      <rPr>
        <vertAlign val="subscript"/>
        <sz val="10"/>
        <rFont val="Times New Roman CE"/>
        <family val="0"/>
      </rPr>
      <t>A</t>
    </r>
    <r>
      <rPr>
        <sz val="10"/>
        <rFont val="Times New Roman CE"/>
        <family val="0"/>
      </rPr>
      <t>×s)/(z</t>
    </r>
    <r>
      <rPr>
        <vertAlign val="subscript"/>
        <sz val="10"/>
        <rFont val="Times New Roman CE"/>
        <family val="0"/>
      </rPr>
      <t>1</t>
    </r>
    <r>
      <rPr>
        <sz val="10"/>
        <rFont val="Times New Roman CE"/>
        <family val="0"/>
      </rPr>
      <t>×z</t>
    </r>
    <r>
      <rPr>
        <vertAlign val="subscript"/>
        <sz val="10"/>
        <rFont val="Times New Roman CE"/>
        <family val="0"/>
      </rPr>
      <t>2</t>
    </r>
    <r>
      <rPr>
        <sz val="10"/>
        <rFont val="Times New Roman CE"/>
        <family val="0"/>
      </rPr>
      <t>)=A×(4×3,6056)/(3×2)=2,4037×A</t>
    </r>
  </si>
  <si>
    <r>
      <t>az S</t>
    </r>
    <r>
      <rPr>
        <vertAlign val="subscript"/>
        <sz val="10"/>
        <rFont val="Times New Roman CE"/>
        <family val="0"/>
      </rPr>
      <t>3-4</t>
    </r>
    <r>
      <rPr>
        <sz val="10"/>
        <rFont val="Times New Roman CE"/>
        <family val="0"/>
      </rPr>
      <t xml:space="preserve"> húzással tudja kiegyensúlyozni, tehát az</t>
    </r>
  </si>
  <si>
    <r>
      <t>h</t>
    </r>
    <r>
      <rPr>
        <sz val="10"/>
        <rFont val="Times New Roman CE"/>
        <family val="0"/>
      </rPr>
      <t>(S</t>
    </r>
    <r>
      <rPr>
        <vertAlign val="subscript"/>
        <sz val="10"/>
        <rFont val="Times New Roman CE"/>
        <family val="0"/>
      </rPr>
      <t>3-4</t>
    </r>
    <r>
      <rPr>
        <sz val="10"/>
        <rFont val="Times New Roman CE"/>
        <family val="0"/>
      </rPr>
      <t>)=</t>
    </r>
    <r>
      <rPr>
        <sz val="10"/>
        <rFont val="Symbol"/>
        <family val="1"/>
      </rPr>
      <t>h</t>
    </r>
    <r>
      <rPr>
        <sz val="10"/>
        <rFont val="Times New Roman CE"/>
        <family val="0"/>
      </rPr>
      <t>(A)×(2,4037)</t>
    </r>
  </si>
  <si>
    <r>
      <t>S</t>
    </r>
    <r>
      <rPr>
        <vertAlign val="subscript"/>
        <sz val="10"/>
        <rFont val="Times New Roman CE"/>
        <family val="0"/>
      </rPr>
      <t>3-4</t>
    </r>
    <r>
      <rPr>
        <sz val="10"/>
        <rFont val="Times New Roman CE"/>
        <family val="0"/>
      </rPr>
      <t>=B×(z</t>
    </r>
    <r>
      <rPr>
        <vertAlign val="subscript"/>
        <sz val="10"/>
        <rFont val="Times New Roman CE"/>
        <family val="0"/>
      </rPr>
      <t>B</t>
    </r>
    <r>
      <rPr>
        <sz val="10"/>
        <rFont val="Times New Roman CE"/>
        <family val="0"/>
      </rPr>
      <t>×s)/(z</t>
    </r>
    <r>
      <rPr>
        <vertAlign val="subscript"/>
        <sz val="10"/>
        <rFont val="Times New Roman CE"/>
        <family val="0"/>
      </rPr>
      <t>1</t>
    </r>
    <r>
      <rPr>
        <sz val="10"/>
        <rFont val="Times New Roman CE"/>
        <family val="0"/>
      </rPr>
      <t>×z</t>
    </r>
    <r>
      <rPr>
        <vertAlign val="subscript"/>
        <sz val="10"/>
        <rFont val="Times New Roman CE"/>
        <family val="0"/>
      </rPr>
      <t>2</t>
    </r>
    <r>
      <rPr>
        <sz val="10"/>
        <rFont val="Times New Roman CE"/>
        <family val="0"/>
      </rPr>
      <t>)=B×(2×3,6056)/(3×2)=1,2019×A</t>
    </r>
  </si>
  <si>
    <r>
      <t>az S</t>
    </r>
    <r>
      <rPr>
        <vertAlign val="subscript"/>
        <sz val="10"/>
        <rFont val="Times New Roman CE"/>
        <family val="0"/>
      </rPr>
      <t>4-3</t>
    </r>
    <r>
      <rPr>
        <sz val="10"/>
        <rFont val="Times New Roman CE"/>
        <family val="0"/>
      </rPr>
      <t xml:space="preserve"> húzással tudja kiegyensúlyozni, tehát az</t>
    </r>
  </si>
  <si>
    <r>
      <t>h</t>
    </r>
    <r>
      <rPr>
        <sz val="10"/>
        <rFont val="Times New Roman CE"/>
        <family val="0"/>
      </rPr>
      <t>(S</t>
    </r>
    <r>
      <rPr>
        <vertAlign val="subscript"/>
        <sz val="10"/>
        <rFont val="Times New Roman CE"/>
        <family val="0"/>
      </rPr>
      <t>3-4</t>
    </r>
    <r>
      <rPr>
        <sz val="10"/>
        <rFont val="Times New Roman CE"/>
        <family val="0"/>
      </rPr>
      <t>)=</t>
    </r>
    <r>
      <rPr>
        <sz val="10"/>
        <rFont val="Symbol"/>
        <family val="1"/>
      </rPr>
      <t>h</t>
    </r>
    <r>
      <rPr>
        <sz val="10"/>
        <rFont val="Times New Roman CE"/>
        <family val="0"/>
      </rPr>
      <t>(B)×(1,2019)</t>
    </r>
  </si>
  <si>
    <r>
      <t>az S</t>
    </r>
    <r>
      <rPr>
        <vertAlign val="subscript"/>
        <sz val="10"/>
        <rFont val="Times New Roman CE"/>
        <family val="0"/>
      </rPr>
      <t>3-2</t>
    </r>
    <r>
      <rPr>
        <sz val="10"/>
        <rFont val="Times New Roman CE"/>
        <family val="0"/>
      </rPr>
      <t xml:space="preserve"> nyomással tudja kiegyensúlyozni, tehát az</t>
    </r>
  </si>
  <si>
    <r>
      <t>h</t>
    </r>
    <r>
      <rPr>
        <b/>
        <sz val="10"/>
        <rFont val="Times New Roman CE"/>
        <family val="0"/>
      </rPr>
      <t>(S</t>
    </r>
    <r>
      <rPr>
        <b/>
        <vertAlign val="subscript"/>
        <sz val="10"/>
        <rFont val="Times New Roman CE"/>
        <family val="0"/>
      </rPr>
      <t>3-4</t>
    </r>
    <r>
      <rPr>
        <b/>
        <sz val="10"/>
        <rFont val="Times New Roman CE"/>
        <family val="0"/>
      </rPr>
      <t>)</t>
    </r>
  </si>
  <si>
    <t>1,2019×1/6=0,200</t>
  </si>
  <si>
    <t>2,4037×2/3=1,6025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</si>
</sst>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E+00"/>
    <numFmt numFmtId="170" formatCode="0.0000E+00"/>
    <numFmt numFmtId="171" formatCode="0.0000000"/>
    <numFmt numFmtId="172" formatCode="0.00000000"/>
    <numFmt numFmtId="173" formatCode="0.000000000"/>
    <numFmt numFmtId="174" formatCode="0.0000000000"/>
    <numFmt numFmtId="175" formatCode="0.0000000E+00"/>
    <numFmt numFmtId="176" formatCode="0.000000E+00"/>
    <numFmt numFmtId="177" formatCode="0.00000E+00"/>
    <numFmt numFmtId="178" formatCode="0.00000000E+00"/>
    <numFmt numFmtId="179" formatCode="0.000000000E+00"/>
    <numFmt numFmtId="180" formatCode="0.0000000000E+00"/>
    <numFmt numFmtId="181" formatCode="0.00000000000E+00"/>
    <numFmt numFmtId="182" formatCode="0.000000000000E+00"/>
    <numFmt numFmtId="183" formatCode="0.0E+00"/>
    <numFmt numFmtId="184" formatCode="0E+00"/>
  </numFmts>
  <fonts count="79">
    <font>
      <sz val="10"/>
      <name val="Times New Roman CE"/>
      <family val="0"/>
    </font>
    <font>
      <b/>
      <sz val="10"/>
      <name val="Times New Roman CE"/>
      <family val="1"/>
    </font>
    <font>
      <sz val="10"/>
      <name val="Symbol"/>
      <family val="1"/>
    </font>
    <font>
      <sz val="10"/>
      <color indexed="12"/>
      <name val="Times New Roman CE"/>
      <family val="1"/>
    </font>
    <font>
      <sz val="10"/>
      <color indexed="10"/>
      <name val="Times New Roman CE"/>
      <family val="1"/>
    </font>
    <font>
      <b/>
      <sz val="10"/>
      <color indexed="17"/>
      <name val="Times New Roman CE"/>
      <family val="1"/>
    </font>
    <font>
      <sz val="10"/>
      <color indexed="17"/>
      <name val="Symbol"/>
      <family val="1"/>
    </font>
    <font>
      <sz val="10"/>
      <color indexed="17"/>
      <name val="Times New Roman CE"/>
      <family val="0"/>
    </font>
    <font>
      <b/>
      <sz val="10"/>
      <color indexed="17"/>
      <name val="Symbol"/>
      <family val="1"/>
    </font>
    <font>
      <b/>
      <sz val="10"/>
      <color indexed="12"/>
      <name val="Times New Roman CE"/>
      <family val="1"/>
    </font>
    <font>
      <b/>
      <sz val="10"/>
      <color indexed="10"/>
      <name val="Times New Roman CE"/>
      <family val="1"/>
    </font>
    <font>
      <sz val="10"/>
      <color indexed="10"/>
      <name val="Symbol"/>
      <family val="1"/>
    </font>
    <font>
      <vertAlign val="subscript"/>
      <sz val="10"/>
      <color indexed="10"/>
      <name val="Times New Roman CE"/>
      <family val="1"/>
    </font>
    <font>
      <vertAlign val="superscript"/>
      <sz val="10"/>
      <color indexed="10"/>
      <name val="Times New Roman CE"/>
      <family val="1"/>
    </font>
    <font>
      <sz val="10"/>
      <color indexed="12"/>
      <name val="Symbol"/>
      <family val="1"/>
    </font>
    <font>
      <vertAlign val="subscript"/>
      <sz val="10"/>
      <color indexed="12"/>
      <name val="Times New Roman CE"/>
      <family val="1"/>
    </font>
    <font>
      <sz val="10"/>
      <color indexed="60"/>
      <name val="Symbol"/>
      <family val="1"/>
    </font>
    <font>
      <sz val="10"/>
      <color indexed="60"/>
      <name val="Times New Roman CE"/>
      <family val="0"/>
    </font>
    <font>
      <vertAlign val="subscript"/>
      <sz val="10"/>
      <color indexed="60"/>
      <name val="Times New Roman CE"/>
      <family val="1"/>
    </font>
    <font>
      <b/>
      <sz val="10"/>
      <color indexed="60"/>
      <name val="Times New Roman CE"/>
      <family val="1"/>
    </font>
    <font>
      <b/>
      <vertAlign val="subscript"/>
      <sz val="10"/>
      <color indexed="10"/>
      <name val="Times New Roman CE"/>
      <family val="1"/>
    </font>
    <font>
      <b/>
      <sz val="10"/>
      <color indexed="9"/>
      <name val="Times New Roman CE"/>
      <family val="1"/>
    </font>
    <font>
      <vertAlign val="subscript"/>
      <sz val="10"/>
      <color indexed="17"/>
      <name val="Times New Roman CE"/>
      <family val="1"/>
    </font>
    <font>
      <vertAlign val="subscript"/>
      <sz val="10"/>
      <name val="Times New Roman CE"/>
      <family val="1"/>
    </font>
    <font>
      <b/>
      <sz val="20"/>
      <name val="Times New Roman CE"/>
      <family val="1"/>
    </font>
    <font>
      <b/>
      <vertAlign val="subscript"/>
      <sz val="20"/>
      <name val="Times New Roman CE"/>
      <family val="1"/>
    </font>
    <font>
      <b/>
      <sz val="20"/>
      <name val="Symbol"/>
      <family val="1"/>
    </font>
    <font>
      <b/>
      <sz val="12"/>
      <name val="Times New Roman CE"/>
      <family val="1"/>
    </font>
    <font>
      <b/>
      <sz val="10"/>
      <color indexed="14"/>
      <name val="Times New Roman CE"/>
      <family val="1"/>
    </font>
    <font>
      <sz val="10"/>
      <color indexed="14"/>
      <name val="Times New Roman CE"/>
      <family val="1"/>
    </font>
    <font>
      <vertAlign val="subscript"/>
      <sz val="10"/>
      <color indexed="14"/>
      <name val="Times New Roman CE"/>
      <family val="1"/>
    </font>
    <font>
      <vertAlign val="superscript"/>
      <sz val="10"/>
      <color indexed="14"/>
      <name val="Times New Roman CE"/>
      <family val="1"/>
    </font>
    <font>
      <sz val="10"/>
      <color indexed="14"/>
      <name val="Symbol"/>
      <family val="1"/>
    </font>
    <font>
      <b/>
      <vertAlign val="subscript"/>
      <sz val="10"/>
      <color indexed="12"/>
      <name val="Times New Roman CE"/>
      <family val="1"/>
    </font>
    <font>
      <sz val="10"/>
      <color indexed="57"/>
      <name val="Times New Roman CE"/>
      <family val="1"/>
    </font>
    <font>
      <sz val="16"/>
      <name val="Symbol"/>
      <family val="1"/>
    </font>
    <font>
      <sz val="16"/>
      <name val="Times New Roman CE"/>
      <family val="0"/>
    </font>
    <font>
      <vertAlign val="subscript"/>
      <sz val="16"/>
      <name val="Times New Roman CE"/>
      <family val="1"/>
    </font>
    <font>
      <vertAlign val="superscript"/>
      <sz val="16"/>
      <name val="Times New Roman CE"/>
      <family val="1"/>
    </font>
    <font>
      <vertAlign val="superscript"/>
      <sz val="10"/>
      <color indexed="12"/>
      <name val="Times New Roman CE"/>
      <family val="1"/>
    </font>
    <font>
      <b/>
      <sz val="10"/>
      <color indexed="53"/>
      <name val="Symbol"/>
      <family val="1"/>
    </font>
    <font>
      <b/>
      <sz val="10"/>
      <color indexed="14"/>
      <name val="Symbol"/>
      <family val="1"/>
    </font>
    <font>
      <b/>
      <sz val="10"/>
      <color indexed="10"/>
      <name val="Symbol"/>
      <family val="1"/>
    </font>
    <font>
      <b/>
      <sz val="10"/>
      <name val="Symbol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8"/>
      <name val="Times New Roman CE"/>
      <family val="0"/>
    </font>
    <font>
      <sz val="10"/>
      <color indexed="9"/>
      <name val="Times New Roman CE"/>
      <family val="0"/>
    </font>
    <font>
      <b/>
      <vertAlign val="superscript"/>
      <sz val="10"/>
      <color indexed="12"/>
      <name val="Times New Roman CE"/>
      <family val="0"/>
    </font>
    <font>
      <b/>
      <vertAlign val="superscript"/>
      <sz val="10"/>
      <color indexed="10"/>
      <name val="Times New Roman CE"/>
      <family val="0"/>
    </font>
    <font>
      <vertAlign val="subscript"/>
      <sz val="10"/>
      <color indexed="12"/>
      <name val="Symbol"/>
      <family val="1"/>
    </font>
    <font>
      <vertAlign val="subscript"/>
      <sz val="10"/>
      <color indexed="10"/>
      <name val="Symbol"/>
      <family val="1"/>
    </font>
    <font>
      <sz val="8"/>
      <name val="Arial"/>
      <family val="2"/>
    </font>
    <font>
      <sz val="10"/>
      <name val="Arial"/>
      <family val="2"/>
    </font>
    <font>
      <sz val="4.25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8.25"/>
      <name val="Arial"/>
      <family val="0"/>
    </font>
    <font>
      <vertAlign val="superscript"/>
      <sz val="10"/>
      <name val="Times New Roman CE"/>
      <family val="0"/>
    </font>
    <font>
      <b/>
      <vertAlign val="subscript"/>
      <sz val="10"/>
      <name val="Times New Roman CE"/>
      <family val="0"/>
    </font>
    <font>
      <b/>
      <vertAlign val="subscript"/>
      <sz val="10"/>
      <color indexed="12"/>
      <name val="Symbol"/>
      <family val="1"/>
    </font>
    <font>
      <b/>
      <vertAlign val="subscript"/>
      <sz val="10"/>
      <color indexed="10"/>
      <name val="Symbol"/>
      <family val="1"/>
    </font>
    <font>
      <b/>
      <sz val="11"/>
      <name val="Times New Roman CE"/>
      <family val="0"/>
    </font>
    <font>
      <b/>
      <vertAlign val="subscript"/>
      <sz val="11"/>
      <name val="Times New Roman CE"/>
      <family val="0"/>
    </font>
    <font>
      <b/>
      <sz val="10"/>
      <color indexed="12"/>
      <name val="Symbol"/>
      <family val="1"/>
    </font>
    <font>
      <vertAlign val="subscript"/>
      <sz val="10"/>
      <name val="Times New Roman"/>
      <family val="1"/>
    </font>
    <font>
      <sz val="10"/>
      <name val="Times New Roman"/>
      <family val="1"/>
    </font>
    <font>
      <sz val="10.75"/>
      <name val="Arial"/>
      <family val="0"/>
    </font>
    <font>
      <b/>
      <sz val="10.75"/>
      <name val="Arial"/>
      <family val="2"/>
    </font>
    <font>
      <i/>
      <sz val="10"/>
      <name val="Times New Roman CE"/>
      <family val="0"/>
    </font>
    <font>
      <sz val="10"/>
      <color indexed="9"/>
      <name val="Symbol"/>
      <family val="1"/>
    </font>
    <font>
      <vertAlign val="subscript"/>
      <sz val="10"/>
      <color indexed="9"/>
      <name val="Times New Roman CE"/>
      <family val="0"/>
    </font>
    <font>
      <vertAlign val="superscript"/>
      <sz val="10"/>
      <color indexed="9"/>
      <name val="Times New Roman CE"/>
      <family val="0"/>
    </font>
    <font>
      <sz val="10"/>
      <color indexed="9"/>
      <name val="Times New Roman"/>
      <family val="1"/>
    </font>
    <font>
      <vertAlign val="subscript"/>
      <sz val="10"/>
      <color indexed="9"/>
      <name val="Times New Roman"/>
      <family val="1"/>
    </font>
    <font>
      <b/>
      <sz val="10"/>
      <color indexed="45"/>
      <name val="Times New Roman CE"/>
      <family val="0"/>
    </font>
    <font>
      <b/>
      <vertAlign val="subscript"/>
      <sz val="10"/>
      <color indexed="45"/>
      <name val="Times New Roman CE"/>
      <family val="0"/>
    </font>
    <font>
      <b/>
      <sz val="10"/>
      <color indexed="57"/>
      <name val="Times New Roman CE"/>
      <family val="0"/>
    </font>
    <font>
      <b/>
      <vertAlign val="subscript"/>
      <sz val="10"/>
      <color indexed="57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4" fillId="0" borderId="0" xfId="0" applyFont="1" applyAlignment="1">
      <alignment/>
    </xf>
    <xf numFmtId="0" fontId="0" fillId="4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right" textRotation="90"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7" fontId="28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 quotePrefix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3" fillId="0" borderId="0" xfId="0" applyFont="1" applyAlignment="1">
      <alignment/>
    </xf>
    <xf numFmtId="167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Fill="1" applyAlignment="1">
      <alignment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/>
    </xf>
    <xf numFmtId="0" fontId="14" fillId="0" borderId="0" xfId="0" applyFont="1" applyAlignment="1">
      <alignment horizontal="right"/>
    </xf>
    <xf numFmtId="167" fontId="10" fillId="0" borderId="0" xfId="0" applyNumberFormat="1" applyFont="1" applyAlignment="1">
      <alignment horizontal="left"/>
    </xf>
    <xf numFmtId="167" fontId="4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1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0" fillId="6" borderId="0" xfId="0" applyFill="1" applyAlignment="1">
      <alignment/>
    </xf>
    <xf numFmtId="0" fontId="0" fillId="6" borderId="0" xfId="0" applyFill="1" applyAlignment="1">
      <alignment horizontal="left"/>
    </xf>
    <xf numFmtId="0" fontId="40" fillId="6" borderId="0" xfId="0" applyFont="1" applyFill="1" applyAlignment="1">
      <alignment/>
    </xf>
    <xf numFmtId="0" fontId="42" fillId="3" borderId="0" xfId="0" applyFont="1" applyFill="1" applyAlignment="1">
      <alignment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4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 quotePrefix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46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5" xfId="0" applyFont="1" applyBorder="1" applyAlignment="1">
      <alignment/>
    </xf>
    <xf numFmtId="0" fontId="3" fillId="0" borderId="1" xfId="0" applyFont="1" applyBorder="1" applyAlignment="1" quotePrefix="1">
      <alignment/>
    </xf>
    <xf numFmtId="0" fontId="14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/>
    </xf>
    <xf numFmtId="0" fontId="9" fillId="0" borderId="0" xfId="0" applyFont="1" applyBorder="1" applyAlignment="1">
      <alignment/>
    </xf>
    <xf numFmtId="0" fontId="10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11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 quotePrefix="1">
      <alignment/>
    </xf>
    <xf numFmtId="0" fontId="10" fillId="0" borderId="8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 quotePrefix="1">
      <alignment/>
    </xf>
    <xf numFmtId="0" fontId="11" fillId="0" borderId="1" xfId="0" applyFont="1" applyBorder="1" applyAlignment="1">
      <alignment/>
    </xf>
    <xf numFmtId="0" fontId="0" fillId="0" borderId="0" xfId="0" applyAlignment="1">
      <alignment/>
    </xf>
    <xf numFmtId="0" fontId="3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62" fillId="7" borderId="0" xfId="0" applyFont="1" applyFill="1" applyAlignment="1">
      <alignment/>
    </xf>
    <xf numFmtId="0" fontId="0" fillId="7" borderId="0" xfId="0" applyFill="1" applyAlignment="1">
      <alignment/>
    </xf>
    <xf numFmtId="0" fontId="10" fillId="0" borderId="4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 quotePrefix="1">
      <alignment/>
    </xf>
    <xf numFmtId="0" fontId="10" fillId="0" borderId="0" xfId="0" applyFont="1" applyAlignment="1" quotePrefix="1">
      <alignment horizontal="right"/>
    </xf>
    <xf numFmtId="0" fontId="47" fillId="0" borderId="0" xfId="0" applyFont="1" applyAlignment="1">
      <alignment/>
    </xf>
    <xf numFmtId="0" fontId="69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70" fillId="0" borderId="0" xfId="0" applyFont="1" applyAlignment="1">
      <alignment/>
    </xf>
    <xf numFmtId="0" fontId="73" fillId="0" borderId="0" xfId="0" applyFont="1" applyAlignment="1">
      <alignment/>
    </xf>
    <xf numFmtId="1" fontId="47" fillId="0" borderId="0" xfId="0" applyNumberFormat="1" applyFont="1" applyAlignment="1">
      <alignment/>
    </xf>
    <xf numFmtId="0" fontId="46" fillId="0" borderId="0" xfId="0" applyFont="1" applyAlignment="1">
      <alignment horizontal="left"/>
    </xf>
    <xf numFmtId="0" fontId="75" fillId="0" borderId="0" xfId="0" applyFont="1" applyAlignment="1">
      <alignment/>
    </xf>
    <xf numFmtId="0" fontId="77" fillId="0" borderId="0" xfId="0" applyFont="1" applyAlignment="1">
      <alignment/>
    </xf>
    <xf numFmtId="0" fontId="46" fillId="0" borderId="0" xfId="0" applyFont="1" applyAlignment="1" quotePrefix="1">
      <alignment/>
    </xf>
    <xf numFmtId="0" fontId="10" fillId="0" borderId="0" xfId="0" applyFont="1" applyAlignment="1" quotePrefix="1">
      <alignment/>
    </xf>
    <xf numFmtId="0" fontId="77" fillId="0" borderId="0" xfId="0" applyFont="1" applyAlignment="1" quotePrefix="1">
      <alignment/>
    </xf>
    <xf numFmtId="0" fontId="43" fillId="0" borderId="0" xfId="0" applyFont="1" applyAlignment="1">
      <alignment/>
    </xf>
    <xf numFmtId="167" fontId="3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center"/>
    </xf>
    <xf numFmtId="167" fontId="28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left"/>
    </xf>
    <xf numFmtId="167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left"/>
    </xf>
    <xf numFmtId="168" fontId="4" fillId="0" borderId="0" xfId="0" applyNumberFormat="1" applyFont="1" applyBorder="1" applyAlignment="1">
      <alignment horizontal="center"/>
    </xf>
    <xf numFmtId="167" fontId="28" fillId="0" borderId="0" xfId="0" applyNumberFormat="1" applyFont="1" applyAlignment="1">
      <alignment horizontal="left"/>
    </xf>
    <xf numFmtId="167" fontId="28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0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67" fontId="28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67" fontId="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67" fontId="0" fillId="0" borderId="0" xfId="0" applyNumberFormat="1" applyAlignment="1">
      <alignment horizontal="center"/>
    </xf>
    <xf numFmtId="167" fontId="5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left"/>
    </xf>
    <xf numFmtId="167" fontId="9" fillId="0" borderId="0" xfId="0" applyNumberFormat="1" applyFont="1" applyAlignment="1">
      <alignment horizontal="right"/>
    </xf>
    <xf numFmtId="167" fontId="9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7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8" fontId="9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67" fontId="3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4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67" fontId="10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7" fontId="4" fillId="0" borderId="3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3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167" fontId="10" fillId="0" borderId="8" xfId="0" applyNumberFormat="1" applyFont="1" applyBorder="1" applyAlignment="1">
      <alignment horizontal="center"/>
    </xf>
    <xf numFmtId="167" fontId="10" fillId="0" borderId="4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MAXIMÁLÁBRÁK!$AR$81</c:f>
              <c:strCache>
                <c:ptCount val="1"/>
                <c:pt idx="0">
                  <c:v>T-max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/>
              <a:lstStyle/>
              <a:p>
                <a:pPr algn="ctr">
                  <a:defRPr lang="en-US" cap="none" sz="9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MAXIMÁLÁBRÁK!$AQ$82:$AQ$86</c:f>
              <c:numCache/>
            </c:numRef>
          </c:xVal>
          <c:yVal>
            <c:numRef>
              <c:f>MAXIMÁLÁBRÁK!$AR$82:$AR$86</c:f>
              <c:numCache/>
            </c:numRef>
          </c:yVal>
          <c:smooth val="1"/>
        </c:ser>
        <c:ser>
          <c:idx val="4"/>
          <c:order val="1"/>
          <c:tx>
            <c:strRef>
              <c:f>MAXIMÁLÁBRÁK!$AW$81</c:f>
              <c:strCache>
                <c:ptCount val="1"/>
                <c:pt idx="0">
                  <c:v>T+max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MAXIMÁLÁBRÁK!$AQ$82:$AQ$86</c:f>
              <c:numCache/>
            </c:numRef>
          </c:xVal>
          <c:yVal>
            <c:numRef>
              <c:f>MAXIMÁLÁBRÁK!$AW$82:$AW$86</c:f>
              <c:numCache/>
            </c:numRef>
          </c:yVal>
          <c:smooth val="1"/>
        </c:ser>
        <c:axId val="20514766"/>
        <c:axId val="50415167"/>
      </c:scatterChart>
      <c:valAx>
        <c:axId val="2051476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en-US" cap="none" sz="800" b="0" i="0" u="none" baseline="0"/>
            </a:pPr>
          </a:p>
        </c:txPr>
        <c:crossAx val="50415167"/>
        <c:crosses val="autoZero"/>
        <c:crossBetween val="midCat"/>
        <c:dispUnits/>
        <c:majorUnit val="2"/>
      </c:valAx>
      <c:valAx>
        <c:axId val="5041516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5147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MAXIMÁLÁBRÁK!$AV$438</c:f>
              <c:strCache>
                <c:ptCount val="1"/>
                <c:pt idx="0">
                  <c:v>Ta+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MAXIMÁLÁBRÁK!$AU$439:$AU$459</c:f>
              <c:numCache/>
            </c:numRef>
          </c:xVal>
          <c:yVal>
            <c:numRef>
              <c:f>MAXIMÁLÁBRÁK!$AV$439:$AV$459</c:f>
              <c:numCache/>
            </c:numRef>
          </c:yVal>
          <c:smooth val="0"/>
        </c:ser>
        <c:ser>
          <c:idx val="1"/>
          <c:order val="1"/>
          <c:tx>
            <c:strRef>
              <c:f>MAXIMÁLÁBRÁK!$AW$438</c:f>
              <c:strCache>
                <c:ptCount val="1"/>
                <c:pt idx="0">
                  <c:v>Tb+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CCFF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MAXIMÁLÁBRÁK!$AU$439:$AU$459</c:f>
              <c:numCache/>
            </c:numRef>
          </c:xVal>
          <c:yVal>
            <c:numRef>
              <c:f>MAXIMÁLÁBRÁK!$AW$439:$AW$459</c:f>
              <c:numCache/>
            </c:numRef>
          </c:yVal>
          <c:smooth val="0"/>
        </c:ser>
        <c:ser>
          <c:idx val="2"/>
          <c:order val="2"/>
          <c:tx>
            <c:strRef>
              <c:f>MAXIMÁLÁBRÁK!$AX$438</c:f>
              <c:strCache>
                <c:ptCount val="1"/>
                <c:pt idx="0">
                  <c:v>Tc+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MAXIMÁLÁBRÁK!$AU$439:$AU$459</c:f>
              <c:numCache/>
            </c:numRef>
          </c:xVal>
          <c:yVal>
            <c:numRef>
              <c:f>MAXIMÁLÁBRÁK!$AX$439:$AX$459</c:f>
              <c:numCache/>
            </c:numRef>
          </c:yVal>
          <c:smooth val="0"/>
        </c:ser>
        <c:ser>
          <c:idx val="3"/>
          <c:order val="3"/>
          <c:tx>
            <c:strRef>
              <c:f>MAXIMÁLÁBRÁK!$AY$438</c:f>
              <c:strCache>
                <c:ptCount val="1"/>
                <c:pt idx="0">
                  <c:v>Ta-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MAXIMÁLÁBRÁK!$AU$439:$AU$459</c:f>
              <c:numCache/>
            </c:numRef>
          </c:xVal>
          <c:yVal>
            <c:numRef>
              <c:f>MAXIMÁLÁBRÁK!$AY$439:$AY$459</c:f>
              <c:numCache/>
            </c:numRef>
          </c:yVal>
          <c:smooth val="0"/>
        </c:ser>
        <c:ser>
          <c:idx val="4"/>
          <c:order val="4"/>
          <c:tx>
            <c:strRef>
              <c:f>MAXIMÁLÁBRÁK!$AZ$438</c:f>
              <c:strCache>
                <c:ptCount val="1"/>
                <c:pt idx="0">
                  <c:v>Tb-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MAXIMÁLÁBRÁK!$AU$439:$AU$459</c:f>
              <c:numCache/>
            </c:numRef>
          </c:xVal>
          <c:yVal>
            <c:numRef>
              <c:f>MAXIMÁLÁBRÁK!$AZ$439:$AZ$459</c:f>
              <c:numCache/>
            </c:numRef>
          </c:yVal>
          <c:smooth val="0"/>
        </c:ser>
        <c:ser>
          <c:idx val="5"/>
          <c:order val="5"/>
          <c:tx>
            <c:strRef>
              <c:f>MAXIMÁLÁBRÁK!$BA$438</c:f>
              <c:strCache>
                <c:ptCount val="1"/>
                <c:pt idx="0">
                  <c:v>Tc-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MAXIMÁLÁBRÁK!$AU$439:$AU$459</c:f>
              <c:numCache/>
            </c:numRef>
          </c:xVal>
          <c:yVal>
            <c:numRef>
              <c:f>MAXIMÁLÁBRÁK!$BA$439:$BA$459</c:f>
              <c:numCache/>
            </c:numRef>
          </c:yVal>
          <c:smooth val="0"/>
        </c:ser>
        <c:axId val="45673480"/>
        <c:axId val="8408137"/>
      </c:scatterChart>
      <c:valAx>
        <c:axId val="4567348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crossAx val="8408137"/>
        <c:crosses val="autoZero"/>
        <c:crossBetween val="midCat"/>
        <c:dispUnits/>
      </c:valAx>
      <c:valAx>
        <c:axId val="840813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734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75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MAXIMÁLÁBRÁK!$BH$243</c:f>
              <c:strCache>
                <c:ptCount val="1"/>
                <c:pt idx="0">
                  <c:v>TMAXa-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MAXIMÁLÁBRÁK!$BG$244:$BG$541</c:f>
              <c:numCache/>
            </c:numRef>
          </c:xVal>
          <c:yVal>
            <c:numRef>
              <c:f>MAXIMÁLÁBRÁK!$BH$244:$BH$541</c:f>
              <c:numCache/>
            </c:numRef>
          </c:yVal>
          <c:smooth val="0"/>
        </c:ser>
        <c:ser>
          <c:idx val="1"/>
          <c:order val="1"/>
          <c:tx>
            <c:strRef>
              <c:f>MAXIMÁLÁBRÁK!$BI$243</c:f>
              <c:strCache>
                <c:ptCount val="1"/>
                <c:pt idx="0">
                  <c:v>TMAXb-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MAXIMÁLÁBRÁK!$BG$244:$BG$541</c:f>
              <c:numCache/>
            </c:numRef>
          </c:xVal>
          <c:yVal>
            <c:numRef>
              <c:f>MAXIMÁLÁBRÁK!$BI$244:$BI$541</c:f>
              <c:numCache/>
            </c:numRef>
          </c:yVal>
          <c:smooth val="0"/>
        </c:ser>
        <c:ser>
          <c:idx val="2"/>
          <c:order val="2"/>
          <c:tx>
            <c:strRef>
              <c:f>MAXIMÁLÁBRÁK!$BJ$243</c:f>
              <c:strCache>
                <c:ptCount val="1"/>
                <c:pt idx="0">
                  <c:v>TMAXc-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MAXIMÁLÁBRÁK!$BG$244:$BG$541</c:f>
              <c:numCache/>
            </c:numRef>
          </c:xVal>
          <c:yVal>
            <c:numRef>
              <c:f>MAXIMÁLÁBRÁK!$BJ$244:$BJ$541</c:f>
              <c:numCache/>
            </c:numRef>
          </c:yVal>
          <c:smooth val="0"/>
        </c:ser>
        <c:axId val="8564370"/>
        <c:axId val="9970467"/>
      </c:scatterChart>
      <c:valAx>
        <c:axId val="856437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crossAx val="9970467"/>
        <c:crosses val="autoZero"/>
        <c:crossBetween val="midCat"/>
        <c:dispUnits/>
        <c:majorUnit val="2"/>
      </c:valAx>
      <c:valAx>
        <c:axId val="997046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643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MAXIMÁLÁBRÁK!$BN$243</c:f>
              <c:strCache>
                <c:ptCount val="1"/>
                <c:pt idx="0">
                  <c:v>MMAXa-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MAXIMÁLÁBRÁK!$BM$244:$BM$544</c:f>
              <c:numCache/>
            </c:numRef>
          </c:xVal>
          <c:yVal>
            <c:numRef>
              <c:f>MAXIMÁLÁBRÁK!$BN$244:$BN$544</c:f>
              <c:numCache/>
            </c:numRef>
          </c:yVal>
          <c:smooth val="0"/>
        </c:ser>
        <c:ser>
          <c:idx val="1"/>
          <c:order val="1"/>
          <c:tx>
            <c:strRef>
              <c:f>MAXIMÁLÁBRÁK!$BO$243</c:f>
              <c:strCache>
                <c:ptCount val="1"/>
                <c:pt idx="0">
                  <c:v>MMAXb-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MAXIMÁLÁBRÁK!$BM$244:$BM$544</c:f>
              <c:numCache/>
            </c:numRef>
          </c:xVal>
          <c:yVal>
            <c:numRef>
              <c:f>MAXIMÁLÁBRÁK!$BO$244:$BO$544</c:f>
              <c:numCache/>
            </c:numRef>
          </c:yVal>
          <c:smooth val="0"/>
        </c:ser>
        <c:ser>
          <c:idx val="2"/>
          <c:order val="2"/>
          <c:tx>
            <c:strRef>
              <c:f>MAXIMÁLÁBRÁK!$BP$243</c:f>
              <c:strCache>
                <c:ptCount val="1"/>
                <c:pt idx="0">
                  <c:v>MMAXc-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MAXIMÁLÁBRÁK!$BM$244:$BM$544</c:f>
              <c:numCache/>
            </c:numRef>
          </c:xVal>
          <c:yVal>
            <c:numRef>
              <c:f>MAXIMÁLÁBRÁK!$BP$244:$BP$544</c:f>
              <c:numCache/>
            </c:numRef>
          </c:yVal>
          <c:smooth val="0"/>
        </c:ser>
        <c:axId val="22625340"/>
        <c:axId val="2301469"/>
      </c:scatterChart>
      <c:valAx>
        <c:axId val="2262534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crossAx val="2301469"/>
        <c:crosses val="autoZero"/>
        <c:crossBetween val="midCat"/>
        <c:dispUnits/>
        <c:majorUnit val="2"/>
      </c:valAx>
      <c:valAx>
        <c:axId val="230146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253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89"/>
          <c:w val="0.792"/>
          <c:h val="0.88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MAXIMÁLÁBRÁK!$AR$106</c:f>
              <c:strCache>
                <c:ptCount val="1"/>
                <c:pt idx="0">
                  <c:v>M-max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MAXIMÁLÁBRÁK!$AQ$107:$AQ$111</c:f>
              <c:numCache/>
            </c:numRef>
          </c:xVal>
          <c:yVal>
            <c:numRef>
              <c:f>MAXIMÁLÁBRÁK!$AR$107:$AR$111</c:f>
              <c:numCache/>
            </c:numRef>
          </c:yVal>
          <c:smooth val="1"/>
        </c:ser>
        <c:ser>
          <c:idx val="4"/>
          <c:order val="1"/>
          <c:tx>
            <c:strRef>
              <c:f>MAXIMÁLÁBRÁK!$AW$106</c:f>
              <c:strCache>
                <c:ptCount val="1"/>
                <c:pt idx="0">
                  <c:v>M+max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MAXIMÁLÁBRÁK!$AQ$107:$AQ$111</c:f>
              <c:numCache/>
            </c:numRef>
          </c:xVal>
          <c:yVal>
            <c:numRef>
              <c:f>MAXIMÁLÁBRÁK!$AW$107:$AW$111</c:f>
              <c:numCache/>
            </c:numRef>
          </c:yVal>
          <c:smooth val="1"/>
        </c:ser>
        <c:axId val="51083320"/>
        <c:axId val="57096697"/>
      </c:scatterChart>
      <c:valAx>
        <c:axId val="5108332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crossAx val="57096697"/>
        <c:crosses val="autoZero"/>
        <c:crossBetween val="midCat"/>
        <c:dispUnits/>
      </c:valAx>
      <c:valAx>
        <c:axId val="5709669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83320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7025"/>
          <c:y val="0.416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strRef>
              <c:f>MAXIMÁLÁBRÁK!$AW$498</c:f>
              <c:strCache>
                <c:ptCount val="1"/>
                <c:pt idx="0">
                  <c:v>Ma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MAXIMÁLÁBRÁK!$AU$499:$AU$519</c:f>
              <c:numCache/>
            </c:numRef>
          </c:xVal>
          <c:yVal>
            <c:numRef>
              <c:f>MAXIMÁLÁBRÁK!$AW$499:$AW$519</c:f>
              <c:numCache/>
            </c:numRef>
          </c:yVal>
          <c:smooth val="0"/>
        </c:ser>
        <c:ser>
          <c:idx val="3"/>
          <c:order val="1"/>
          <c:tx>
            <c:strRef>
              <c:f>MAXIMÁLÁBRÁK!$AY$498</c:f>
              <c:strCache>
                <c:ptCount val="1"/>
                <c:pt idx="0">
                  <c:v>Mb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MAXIMÁLÁBRÁK!$AU$499:$AU$519</c:f>
              <c:numCache/>
            </c:numRef>
          </c:xVal>
          <c:yVal>
            <c:numRef>
              <c:f>MAXIMÁLÁBRÁK!$AY$499:$AY$519</c:f>
              <c:numCache/>
            </c:numRef>
          </c:yVal>
          <c:smooth val="0"/>
        </c:ser>
        <c:ser>
          <c:idx val="5"/>
          <c:order val="2"/>
          <c:tx>
            <c:strRef>
              <c:f>MAXIMÁLÁBRÁK!$BA$498</c:f>
              <c:strCache>
                <c:ptCount val="1"/>
                <c:pt idx="0">
                  <c:v>Mc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MAXIMÁLÁBRÁK!$AU$499:$AU$519</c:f>
              <c:numCache/>
            </c:numRef>
          </c:xVal>
          <c:yVal>
            <c:numRef>
              <c:f>MAXIMÁLÁBRÁK!$BA$499:$BA$519</c:f>
              <c:numCache/>
            </c:numRef>
          </c:yVal>
          <c:smooth val="0"/>
        </c:ser>
        <c:axId val="44108226"/>
        <c:axId val="61429715"/>
      </c:scatterChart>
      <c:valAx>
        <c:axId val="4410822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spPr>
          <a:ln w="25400">
            <a:solidFill/>
          </a:ln>
        </c:spPr>
        <c:crossAx val="61429715"/>
        <c:crosses val="autoZero"/>
        <c:crossBetween val="midCat"/>
        <c:dispUnits/>
      </c:valAx>
      <c:valAx>
        <c:axId val="6142971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082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75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6"/>
          <c:order val="0"/>
          <c:tx>
            <c:strRef>
              <c:f>MAXIMÁLÁBRÁK!$BB$294</c:f>
              <c:strCache>
                <c:ptCount val="1"/>
                <c:pt idx="0">
                  <c:v>Ta+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MAXIMÁLÁBRÁK!$AU$295:$AU$315</c:f>
              <c:numCache/>
            </c:numRef>
          </c:xVal>
          <c:yVal>
            <c:numRef>
              <c:f>MAXIMÁLÁBRÁK!$BB$295:$BB$315</c:f>
              <c:numCache/>
            </c:numRef>
          </c:yVal>
          <c:smooth val="0"/>
        </c:ser>
        <c:ser>
          <c:idx val="3"/>
          <c:order val="1"/>
          <c:tx>
            <c:strRef>
              <c:f>MAXIMÁLÁBRÁK!$AY$294</c:f>
              <c:strCache>
                <c:ptCount val="1"/>
                <c:pt idx="0">
                  <c:v>Ta1+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MAXIMÁLÁBRÁK!$AU$295:$AU$315</c:f>
              <c:numCache/>
            </c:numRef>
          </c:xVal>
          <c:yVal>
            <c:numRef>
              <c:f>MAXIMÁLÁBRÁK!$AY$295:$AY$315</c:f>
              <c:numCache/>
            </c:numRef>
          </c:yVal>
          <c:smooth val="0"/>
        </c:ser>
        <c:ser>
          <c:idx val="4"/>
          <c:order val="2"/>
          <c:tx>
            <c:strRef>
              <c:f>MAXIMÁLÁBRÁK!$AZ$294</c:f>
              <c:strCache>
                <c:ptCount val="1"/>
                <c:pt idx="0">
                  <c:v>Ta2+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MAXIMÁLÁBRÁK!$AU$295:$AU$315</c:f>
              <c:numCache/>
            </c:numRef>
          </c:xVal>
          <c:yVal>
            <c:numRef>
              <c:f>MAXIMÁLÁBRÁK!$AZ$295:$AZ$315</c:f>
              <c:numCache/>
            </c:numRef>
          </c:yVal>
          <c:smooth val="0"/>
        </c:ser>
        <c:ser>
          <c:idx val="5"/>
          <c:order val="3"/>
          <c:tx>
            <c:strRef>
              <c:f>MAXIMÁLÁBRÁK!$BA$294</c:f>
              <c:strCache>
                <c:ptCount val="1"/>
                <c:pt idx="0">
                  <c:v>Ta3+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MAXIMÁLÁBRÁK!$AU$295:$AU$315</c:f>
              <c:numCache/>
            </c:numRef>
          </c:xVal>
          <c:yVal>
            <c:numRef>
              <c:f>MAXIMÁLÁBRÁK!$BA$295:$BA$315</c:f>
              <c:numCache/>
            </c:numRef>
          </c:yVal>
          <c:smooth val="0"/>
        </c:ser>
        <c:axId val="15996524"/>
        <c:axId val="9750989"/>
      </c:scatterChart>
      <c:valAx>
        <c:axId val="1599652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crossAx val="9750989"/>
        <c:crosses val="autoZero"/>
        <c:crossBetween val="midCat"/>
        <c:dispUnits/>
      </c:valAx>
      <c:valAx>
        <c:axId val="975098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965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1" i="0" u="none" baseline="0"/>
            </a:pPr>
          </a:p>
        </c:txPr>
      </c:legendEntry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6"/>
          <c:order val="0"/>
          <c:tx>
            <c:strRef>
              <c:f>MAXIMÁLÁBRÁK!$BB$317</c:f>
              <c:strCache>
                <c:ptCount val="1"/>
                <c:pt idx="0">
                  <c:v>Ta-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MAXIMÁLÁBRÁK!$AU$318:$AU$338</c:f>
              <c:numCache/>
            </c:numRef>
          </c:xVal>
          <c:yVal>
            <c:numRef>
              <c:f>MAXIMÁLÁBRÁK!$BB$318:$BB$338</c:f>
              <c:numCache/>
            </c:numRef>
          </c:yVal>
          <c:smooth val="0"/>
        </c:ser>
        <c:ser>
          <c:idx val="3"/>
          <c:order val="1"/>
          <c:tx>
            <c:strRef>
              <c:f>MAXIMÁLÁBRÁK!$AY$317</c:f>
              <c:strCache>
                <c:ptCount val="1"/>
                <c:pt idx="0">
                  <c:v>Ta1-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MAXIMÁLÁBRÁK!$AU$318:$AU$338</c:f>
              <c:numCache/>
            </c:numRef>
          </c:xVal>
          <c:yVal>
            <c:numRef>
              <c:f>MAXIMÁLÁBRÁK!$AY$318:$AY$338</c:f>
              <c:numCache/>
            </c:numRef>
          </c:yVal>
          <c:smooth val="0"/>
        </c:ser>
        <c:ser>
          <c:idx val="4"/>
          <c:order val="2"/>
          <c:tx>
            <c:strRef>
              <c:f>MAXIMÁLÁBRÁK!$AZ$317</c:f>
              <c:strCache>
                <c:ptCount val="1"/>
                <c:pt idx="0">
                  <c:v>Ta2-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MAXIMÁLÁBRÁK!$AU$318:$AU$338</c:f>
              <c:numCache/>
            </c:numRef>
          </c:xVal>
          <c:yVal>
            <c:numRef>
              <c:f>MAXIMÁLÁBRÁK!$AZ$318:$AZ$338</c:f>
              <c:numCache/>
            </c:numRef>
          </c:yVal>
          <c:smooth val="0"/>
        </c:ser>
        <c:ser>
          <c:idx val="5"/>
          <c:order val="3"/>
          <c:tx>
            <c:strRef>
              <c:f>MAXIMÁLÁBRÁK!$BA$317</c:f>
              <c:strCache>
                <c:ptCount val="1"/>
                <c:pt idx="0">
                  <c:v>Ta3-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MAXIMÁLÁBRÁK!$AU$318:$AU$338</c:f>
              <c:numCache/>
            </c:numRef>
          </c:xVal>
          <c:yVal>
            <c:numRef>
              <c:f>MAXIMÁLÁBRÁK!$BA$318:$BA$338</c:f>
              <c:numCache/>
            </c:numRef>
          </c:yVal>
          <c:smooth val="0"/>
        </c:ser>
        <c:axId val="20650038"/>
        <c:axId val="51632615"/>
      </c:scatterChart>
      <c:valAx>
        <c:axId val="2065003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crossAx val="51632615"/>
        <c:crosses val="autoZero"/>
        <c:crossBetween val="midCat"/>
        <c:dispUnits/>
      </c:valAx>
      <c:valAx>
        <c:axId val="5163261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5003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1" i="0" u="none" baseline="0"/>
            </a:pPr>
          </a:p>
        </c:txPr>
      </c:legendEntry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6"/>
          <c:order val="0"/>
          <c:tx>
            <c:strRef>
              <c:f>MAXIMÁLÁBRÁK!$BB$342</c:f>
              <c:strCache>
                <c:ptCount val="1"/>
                <c:pt idx="0">
                  <c:v>Tb+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MAXIMÁLÁBRÁK!$AU$343:$AU$363</c:f>
              <c:numCache/>
            </c:numRef>
          </c:xVal>
          <c:yVal>
            <c:numRef>
              <c:f>MAXIMÁLÁBRÁK!$BB$343:$BB$363</c:f>
              <c:numCache/>
            </c:numRef>
          </c:yVal>
          <c:smooth val="0"/>
        </c:ser>
        <c:ser>
          <c:idx val="3"/>
          <c:order val="1"/>
          <c:tx>
            <c:strRef>
              <c:f>MAXIMÁLÁBRÁK!$AY$342</c:f>
              <c:strCache>
                <c:ptCount val="1"/>
                <c:pt idx="0">
                  <c:v>Tb1+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MAXIMÁLÁBRÁK!$AU$343:$AU$363</c:f>
              <c:numCache/>
            </c:numRef>
          </c:xVal>
          <c:yVal>
            <c:numRef>
              <c:f>MAXIMÁLÁBRÁK!$AY$343:$AY$363</c:f>
              <c:numCache/>
            </c:numRef>
          </c:yVal>
          <c:smooth val="0"/>
        </c:ser>
        <c:ser>
          <c:idx val="4"/>
          <c:order val="2"/>
          <c:tx>
            <c:strRef>
              <c:f>MAXIMÁLÁBRÁK!$AZ$342</c:f>
              <c:strCache>
                <c:ptCount val="1"/>
                <c:pt idx="0">
                  <c:v>Tb2+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MAXIMÁLÁBRÁK!$AU$343:$AU$363</c:f>
              <c:numCache/>
            </c:numRef>
          </c:xVal>
          <c:yVal>
            <c:numRef>
              <c:f>MAXIMÁLÁBRÁK!$AZ$343:$AZ$363</c:f>
              <c:numCache/>
            </c:numRef>
          </c:yVal>
          <c:smooth val="0"/>
        </c:ser>
        <c:ser>
          <c:idx val="5"/>
          <c:order val="3"/>
          <c:tx>
            <c:strRef>
              <c:f>MAXIMÁLÁBRÁK!$BA$342</c:f>
              <c:strCache>
                <c:ptCount val="1"/>
                <c:pt idx="0">
                  <c:v>Tb3+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MAXIMÁLÁBRÁK!$AU$343:$AU$363</c:f>
              <c:numCache/>
            </c:numRef>
          </c:xVal>
          <c:yVal>
            <c:numRef>
              <c:f>MAXIMÁLÁBRÁK!$BA$343:$BA$363</c:f>
              <c:numCache/>
            </c:numRef>
          </c:yVal>
          <c:smooth val="0"/>
        </c:ser>
        <c:axId val="62040352"/>
        <c:axId val="21492257"/>
      </c:scatterChart>
      <c:valAx>
        <c:axId val="6204035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crossAx val="21492257"/>
        <c:crosses val="autoZero"/>
        <c:crossBetween val="midCat"/>
        <c:dispUnits/>
      </c:valAx>
      <c:valAx>
        <c:axId val="2149225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40352"/>
        <c:crosses val="autoZero"/>
        <c:crossBetween val="midCat"/>
        <c:dispUnits/>
      </c:valAx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1" i="0" u="none" baseline="0"/>
            </a:pPr>
          </a:p>
        </c:txPr>
      </c:legendEntry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6"/>
          <c:order val="0"/>
          <c:tx>
            <c:strRef>
              <c:f>MAXIMÁLÁBRÁK!$BB$365</c:f>
              <c:strCache>
                <c:ptCount val="1"/>
                <c:pt idx="0">
                  <c:v>Tb-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MAXIMÁLÁBRÁK!$AU$366:$AU$386</c:f>
              <c:numCache/>
            </c:numRef>
          </c:xVal>
          <c:yVal>
            <c:numRef>
              <c:f>MAXIMÁLÁBRÁK!$BB$366:$BB$386</c:f>
              <c:numCache/>
            </c:numRef>
          </c:yVal>
          <c:smooth val="0"/>
        </c:ser>
        <c:ser>
          <c:idx val="3"/>
          <c:order val="1"/>
          <c:tx>
            <c:strRef>
              <c:f>MAXIMÁLÁBRÁK!$AY$365</c:f>
              <c:strCache>
                <c:ptCount val="1"/>
                <c:pt idx="0">
                  <c:v>Tb1-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MAXIMÁLÁBRÁK!$AU$366:$AU$386</c:f>
              <c:numCache/>
            </c:numRef>
          </c:xVal>
          <c:yVal>
            <c:numRef>
              <c:f>MAXIMÁLÁBRÁK!$AY$366:$AY$386</c:f>
              <c:numCache/>
            </c:numRef>
          </c:yVal>
          <c:smooth val="0"/>
        </c:ser>
        <c:ser>
          <c:idx val="4"/>
          <c:order val="2"/>
          <c:tx>
            <c:strRef>
              <c:f>MAXIMÁLÁBRÁK!$AZ$365</c:f>
              <c:strCache>
                <c:ptCount val="1"/>
                <c:pt idx="0">
                  <c:v>Tb2-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MAXIMÁLÁBRÁK!$AU$366:$AU$386</c:f>
              <c:numCache/>
            </c:numRef>
          </c:xVal>
          <c:yVal>
            <c:numRef>
              <c:f>MAXIMÁLÁBRÁK!$AZ$366:$AZ$386</c:f>
              <c:numCache/>
            </c:numRef>
          </c:yVal>
          <c:smooth val="0"/>
        </c:ser>
        <c:ser>
          <c:idx val="5"/>
          <c:order val="3"/>
          <c:tx>
            <c:strRef>
              <c:f>MAXIMÁLÁBRÁK!$BA$365</c:f>
              <c:strCache>
                <c:ptCount val="1"/>
                <c:pt idx="0">
                  <c:v>Tb3-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MAXIMÁLÁBRÁK!$AU$366:$AU$386</c:f>
              <c:numCache/>
            </c:numRef>
          </c:xVal>
          <c:yVal>
            <c:numRef>
              <c:f>MAXIMÁLÁBRÁK!$BA$366:$BA$386</c:f>
              <c:numCache/>
            </c:numRef>
          </c:yVal>
          <c:smooth val="0"/>
        </c:ser>
        <c:axId val="59212586"/>
        <c:axId val="63151227"/>
      </c:scatterChart>
      <c:valAx>
        <c:axId val="5921258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crossAx val="63151227"/>
        <c:crosses val="autoZero"/>
        <c:crossBetween val="midCat"/>
        <c:dispUnits/>
      </c:valAx>
      <c:valAx>
        <c:axId val="6315122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125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1" i="0" u="none" baseline="0"/>
            </a:pPr>
          </a:p>
        </c:txPr>
      </c:legendEntry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6"/>
          <c:order val="0"/>
          <c:tx>
            <c:strRef>
              <c:f>MAXIMÁLÁBRÁK!$BB$390</c:f>
              <c:strCache>
                <c:ptCount val="1"/>
                <c:pt idx="0">
                  <c:v>Tc+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MAXIMÁLÁBRÁK!$AU$391:$AU$411</c:f>
              <c:numCache/>
            </c:numRef>
          </c:xVal>
          <c:yVal>
            <c:numRef>
              <c:f>MAXIMÁLÁBRÁK!$BB$391:$BB$411</c:f>
              <c:numCache/>
            </c:numRef>
          </c:yVal>
          <c:smooth val="0"/>
        </c:ser>
        <c:ser>
          <c:idx val="3"/>
          <c:order val="1"/>
          <c:tx>
            <c:strRef>
              <c:f>MAXIMÁLÁBRÁK!$AY$390</c:f>
              <c:strCache>
                <c:ptCount val="1"/>
                <c:pt idx="0">
                  <c:v>Tc1+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MAXIMÁLÁBRÁK!$AU$391:$AU$411</c:f>
              <c:numCache/>
            </c:numRef>
          </c:xVal>
          <c:yVal>
            <c:numRef>
              <c:f>MAXIMÁLÁBRÁK!$AY$391:$AY$411</c:f>
              <c:numCache/>
            </c:numRef>
          </c:yVal>
          <c:smooth val="0"/>
        </c:ser>
        <c:ser>
          <c:idx val="4"/>
          <c:order val="2"/>
          <c:tx>
            <c:strRef>
              <c:f>MAXIMÁLÁBRÁK!$AZ$390</c:f>
              <c:strCache>
                <c:ptCount val="1"/>
                <c:pt idx="0">
                  <c:v>Tc2+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MAXIMÁLÁBRÁK!$AU$391:$AU$411</c:f>
              <c:numCache/>
            </c:numRef>
          </c:xVal>
          <c:yVal>
            <c:numRef>
              <c:f>MAXIMÁLÁBRÁK!$AZ$391:$AZ$411</c:f>
              <c:numCache/>
            </c:numRef>
          </c:yVal>
          <c:smooth val="0"/>
        </c:ser>
        <c:ser>
          <c:idx val="5"/>
          <c:order val="3"/>
          <c:tx>
            <c:strRef>
              <c:f>MAXIMÁLÁBRÁK!$BA$390</c:f>
              <c:strCache>
                <c:ptCount val="1"/>
                <c:pt idx="0">
                  <c:v>Tc3+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MAXIMÁLÁBRÁK!$AU$391:$AU$411</c:f>
              <c:numCache/>
            </c:numRef>
          </c:xVal>
          <c:yVal>
            <c:numRef>
              <c:f>MAXIMÁLÁBRÁK!$BA$391:$BA$411</c:f>
              <c:numCache/>
            </c:numRef>
          </c:yVal>
          <c:smooth val="0"/>
        </c:ser>
        <c:axId val="31490132"/>
        <c:axId val="14975733"/>
      </c:scatterChart>
      <c:valAx>
        <c:axId val="3149013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crossAx val="14975733"/>
        <c:crosses val="autoZero"/>
        <c:crossBetween val="midCat"/>
        <c:dispUnits/>
      </c:valAx>
      <c:valAx>
        <c:axId val="1497573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90132"/>
        <c:crosses val="autoZero"/>
        <c:crossBetween val="midCat"/>
        <c:dispUnits/>
      </c:valAx>
      <c:spPr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1" i="0" u="none" baseline="0"/>
            </a:pPr>
          </a:p>
        </c:txPr>
      </c:legendEntry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6"/>
          <c:order val="0"/>
          <c:tx>
            <c:strRef>
              <c:f>MAXIMÁLÁBRÁK!$BB$413</c:f>
              <c:strCache>
                <c:ptCount val="1"/>
                <c:pt idx="0">
                  <c:v>Tc-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MAXIMÁLÁBRÁK!$AU$414:$AU$434</c:f>
              <c:numCache/>
            </c:numRef>
          </c:xVal>
          <c:yVal>
            <c:numRef>
              <c:f>MAXIMÁLÁBRÁK!$BB$414:$BB$434</c:f>
              <c:numCache/>
            </c:numRef>
          </c:yVal>
          <c:smooth val="0"/>
        </c:ser>
        <c:ser>
          <c:idx val="3"/>
          <c:order val="1"/>
          <c:tx>
            <c:strRef>
              <c:f>MAXIMÁLÁBRÁK!$AY$413</c:f>
              <c:strCache>
                <c:ptCount val="1"/>
                <c:pt idx="0">
                  <c:v>Tc1-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MAXIMÁLÁBRÁK!$AU$414:$AU$434</c:f>
              <c:numCache/>
            </c:numRef>
          </c:xVal>
          <c:yVal>
            <c:numRef>
              <c:f>MAXIMÁLÁBRÁK!$AY$414:$AY$434</c:f>
              <c:numCache/>
            </c:numRef>
          </c:yVal>
          <c:smooth val="0"/>
        </c:ser>
        <c:ser>
          <c:idx val="4"/>
          <c:order val="2"/>
          <c:tx>
            <c:strRef>
              <c:f>MAXIMÁLÁBRÁK!$AZ$413</c:f>
              <c:strCache>
                <c:ptCount val="1"/>
                <c:pt idx="0">
                  <c:v>Tc2-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MAXIMÁLÁBRÁK!$AU$414:$AU$434</c:f>
              <c:numCache/>
            </c:numRef>
          </c:xVal>
          <c:yVal>
            <c:numRef>
              <c:f>MAXIMÁLÁBRÁK!$AZ$414:$AZ$434</c:f>
              <c:numCache/>
            </c:numRef>
          </c:yVal>
          <c:smooth val="0"/>
        </c:ser>
        <c:ser>
          <c:idx val="5"/>
          <c:order val="3"/>
          <c:tx>
            <c:strRef>
              <c:f>MAXIMÁLÁBRÁK!$BA$413</c:f>
              <c:strCache>
                <c:ptCount val="1"/>
                <c:pt idx="0">
                  <c:v>Tc3-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MAXIMÁLÁBRÁK!$AU$414:$AU$434</c:f>
              <c:numCache/>
            </c:numRef>
          </c:xVal>
          <c:yVal>
            <c:numRef>
              <c:f>MAXIMÁLÁBRÁK!$BA$414:$BA$434</c:f>
              <c:numCache/>
            </c:numRef>
          </c:yVal>
          <c:smooth val="0"/>
        </c:ser>
        <c:axId val="563870"/>
        <c:axId val="5074831"/>
      </c:scatterChart>
      <c:valAx>
        <c:axId val="56387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crossAx val="5074831"/>
        <c:crosses val="autoZero"/>
        <c:crossBetween val="midCat"/>
        <c:dispUnits/>
      </c:valAx>
      <c:valAx>
        <c:axId val="507483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8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1" i="0" u="none" baseline="0"/>
            </a:pPr>
          </a:p>
        </c:txPr>
      </c:legendEntry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123825</xdr:rowOff>
    </xdr:from>
    <xdr:to>
      <xdr:col>3</xdr:col>
      <xdr:colOff>0</xdr:colOff>
      <xdr:row>51</xdr:row>
      <xdr:rowOff>38100</xdr:rowOff>
    </xdr:to>
    <xdr:sp>
      <xdr:nvSpPr>
        <xdr:cNvPr id="1" name="Line 160"/>
        <xdr:cNvSpPr>
          <a:spLocks/>
        </xdr:cNvSpPr>
      </xdr:nvSpPr>
      <xdr:spPr>
        <a:xfrm>
          <a:off x="657225" y="914400"/>
          <a:ext cx="0" cy="6924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114300</xdr:rowOff>
    </xdr:from>
    <xdr:to>
      <xdr:col>5</xdr:col>
      <xdr:colOff>0</xdr:colOff>
      <xdr:row>51</xdr:row>
      <xdr:rowOff>28575</xdr:rowOff>
    </xdr:to>
    <xdr:sp>
      <xdr:nvSpPr>
        <xdr:cNvPr id="2" name="Line 161"/>
        <xdr:cNvSpPr>
          <a:spLocks/>
        </xdr:cNvSpPr>
      </xdr:nvSpPr>
      <xdr:spPr>
        <a:xfrm>
          <a:off x="1095375" y="904875"/>
          <a:ext cx="0" cy="6924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123825</xdr:rowOff>
    </xdr:from>
    <xdr:to>
      <xdr:col>9</xdr:col>
      <xdr:colOff>0</xdr:colOff>
      <xdr:row>51</xdr:row>
      <xdr:rowOff>38100</xdr:rowOff>
    </xdr:to>
    <xdr:sp>
      <xdr:nvSpPr>
        <xdr:cNvPr id="3" name="Line 162"/>
        <xdr:cNvSpPr>
          <a:spLocks/>
        </xdr:cNvSpPr>
      </xdr:nvSpPr>
      <xdr:spPr>
        <a:xfrm>
          <a:off x="1971675" y="914400"/>
          <a:ext cx="0" cy="6924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123825</xdr:rowOff>
    </xdr:from>
    <xdr:to>
      <xdr:col>6</xdr:col>
      <xdr:colOff>0</xdr:colOff>
      <xdr:row>51</xdr:row>
      <xdr:rowOff>38100</xdr:rowOff>
    </xdr:to>
    <xdr:sp>
      <xdr:nvSpPr>
        <xdr:cNvPr id="4" name="Line 163"/>
        <xdr:cNvSpPr>
          <a:spLocks/>
        </xdr:cNvSpPr>
      </xdr:nvSpPr>
      <xdr:spPr>
        <a:xfrm>
          <a:off x="1314450" y="914400"/>
          <a:ext cx="0" cy="6924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123825</xdr:rowOff>
    </xdr:from>
    <xdr:to>
      <xdr:col>20</xdr:col>
      <xdr:colOff>0</xdr:colOff>
      <xdr:row>51</xdr:row>
      <xdr:rowOff>38100</xdr:rowOff>
    </xdr:to>
    <xdr:sp>
      <xdr:nvSpPr>
        <xdr:cNvPr id="5" name="Line 164"/>
        <xdr:cNvSpPr>
          <a:spLocks/>
        </xdr:cNvSpPr>
      </xdr:nvSpPr>
      <xdr:spPr>
        <a:xfrm>
          <a:off x="4381500" y="914400"/>
          <a:ext cx="0" cy="6924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123825</xdr:rowOff>
    </xdr:from>
    <xdr:to>
      <xdr:col>24</xdr:col>
      <xdr:colOff>0</xdr:colOff>
      <xdr:row>51</xdr:row>
      <xdr:rowOff>38100</xdr:rowOff>
    </xdr:to>
    <xdr:sp>
      <xdr:nvSpPr>
        <xdr:cNvPr id="6" name="Line 165"/>
        <xdr:cNvSpPr>
          <a:spLocks/>
        </xdr:cNvSpPr>
      </xdr:nvSpPr>
      <xdr:spPr>
        <a:xfrm>
          <a:off x="5257800" y="914400"/>
          <a:ext cx="0" cy="6924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209550</xdr:colOff>
      <xdr:row>40</xdr:row>
      <xdr:rowOff>0</xdr:rowOff>
    </xdr:from>
    <xdr:to>
      <xdr:col>20</xdr:col>
      <xdr:colOff>76200</xdr:colOff>
      <xdr:row>57</xdr:row>
      <xdr:rowOff>47625</xdr:rowOff>
    </xdr:to>
    <xdr:sp>
      <xdr:nvSpPr>
        <xdr:cNvPr id="7" name="Line 69"/>
        <xdr:cNvSpPr>
          <a:spLocks/>
        </xdr:cNvSpPr>
      </xdr:nvSpPr>
      <xdr:spPr>
        <a:xfrm>
          <a:off x="647700" y="6124575"/>
          <a:ext cx="3810000" cy="26384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133350</xdr:colOff>
      <xdr:row>43</xdr:row>
      <xdr:rowOff>0</xdr:rowOff>
    </xdr:from>
    <xdr:to>
      <xdr:col>20</xdr:col>
      <xdr:colOff>0</xdr:colOff>
      <xdr:row>46</xdr:row>
      <xdr:rowOff>133350</xdr:rowOff>
    </xdr:to>
    <xdr:sp>
      <xdr:nvSpPr>
        <xdr:cNvPr id="8" name="Line 68"/>
        <xdr:cNvSpPr>
          <a:spLocks/>
        </xdr:cNvSpPr>
      </xdr:nvSpPr>
      <xdr:spPr>
        <a:xfrm flipH="1">
          <a:off x="1228725" y="6581775"/>
          <a:ext cx="3152775" cy="5905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24</xdr:col>
      <xdr:colOff>0</xdr:colOff>
      <xdr:row>3</xdr:row>
      <xdr:rowOff>0</xdr:rowOff>
    </xdr:to>
    <xdr:sp>
      <xdr:nvSpPr>
        <xdr:cNvPr id="9" name="Line 1"/>
        <xdr:cNvSpPr>
          <a:spLocks/>
        </xdr:cNvSpPr>
      </xdr:nvSpPr>
      <xdr:spPr>
        <a:xfrm>
          <a:off x="657225" y="485775"/>
          <a:ext cx="4600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114300</xdr:colOff>
      <xdr:row>3</xdr:row>
      <xdr:rowOff>28575</xdr:rowOff>
    </xdr:from>
    <xdr:to>
      <xdr:col>6</xdr:col>
      <xdr:colOff>114300</xdr:colOff>
      <xdr:row>3</xdr:row>
      <xdr:rowOff>104775</xdr:rowOff>
    </xdr:to>
    <xdr:sp>
      <xdr:nvSpPr>
        <xdr:cNvPr id="10" name="AutoShape 2"/>
        <xdr:cNvSpPr>
          <a:spLocks/>
        </xdr:cNvSpPr>
      </xdr:nvSpPr>
      <xdr:spPr>
        <a:xfrm>
          <a:off x="1209675" y="514350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114300</xdr:colOff>
      <xdr:row>3</xdr:row>
      <xdr:rowOff>38100</xdr:rowOff>
    </xdr:from>
    <xdr:to>
      <xdr:col>20</xdr:col>
      <xdr:colOff>114300</xdr:colOff>
      <xdr:row>3</xdr:row>
      <xdr:rowOff>114300</xdr:rowOff>
    </xdr:to>
    <xdr:sp>
      <xdr:nvSpPr>
        <xdr:cNvPr id="11" name="AutoShape 3"/>
        <xdr:cNvSpPr>
          <a:spLocks/>
        </xdr:cNvSpPr>
      </xdr:nvSpPr>
      <xdr:spPr>
        <a:xfrm>
          <a:off x="4276725" y="523875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190500</xdr:colOff>
      <xdr:row>3</xdr:row>
      <xdr:rowOff>9525</xdr:rowOff>
    </xdr:from>
    <xdr:to>
      <xdr:col>6</xdr:col>
      <xdr:colOff>38100</xdr:colOff>
      <xdr:row>3</xdr:row>
      <xdr:rowOff>57150</xdr:rowOff>
    </xdr:to>
    <xdr:sp>
      <xdr:nvSpPr>
        <xdr:cNvPr id="12" name="Oval 4"/>
        <xdr:cNvSpPr>
          <a:spLocks/>
        </xdr:cNvSpPr>
      </xdr:nvSpPr>
      <xdr:spPr>
        <a:xfrm>
          <a:off x="1285875" y="495300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190500</xdr:colOff>
      <xdr:row>3</xdr:row>
      <xdr:rowOff>114300</xdr:rowOff>
    </xdr:from>
    <xdr:to>
      <xdr:col>6</xdr:col>
      <xdr:colOff>38100</xdr:colOff>
      <xdr:row>4</xdr:row>
      <xdr:rowOff>0</xdr:rowOff>
    </xdr:to>
    <xdr:sp>
      <xdr:nvSpPr>
        <xdr:cNvPr id="13" name="Oval 5"/>
        <xdr:cNvSpPr>
          <a:spLocks/>
        </xdr:cNvSpPr>
      </xdr:nvSpPr>
      <xdr:spPr>
        <a:xfrm>
          <a:off x="1285875" y="600075"/>
          <a:ext cx="6667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180975</xdr:colOff>
      <xdr:row>3</xdr:row>
      <xdr:rowOff>9525</xdr:rowOff>
    </xdr:from>
    <xdr:to>
      <xdr:col>20</xdr:col>
      <xdr:colOff>28575</xdr:colOff>
      <xdr:row>3</xdr:row>
      <xdr:rowOff>57150</xdr:rowOff>
    </xdr:to>
    <xdr:sp>
      <xdr:nvSpPr>
        <xdr:cNvPr id="14" name="Oval 6"/>
        <xdr:cNvSpPr>
          <a:spLocks/>
        </xdr:cNvSpPr>
      </xdr:nvSpPr>
      <xdr:spPr>
        <a:xfrm>
          <a:off x="4343400" y="495300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9525</xdr:rowOff>
    </xdr:from>
    <xdr:to>
      <xdr:col>6</xdr:col>
      <xdr:colOff>209550</xdr:colOff>
      <xdr:row>4</xdr:row>
      <xdr:rowOff>9525</xdr:rowOff>
    </xdr:to>
    <xdr:sp>
      <xdr:nvSpPr>
        <xdr:cNvPr id="15" name="Line 7"/>
        <xdr:cNvSpPr>
          <a:spLocks/>
        </xdr:cNvSpPr>
      </xdr:nvSpPr>
      <xdr:spPr>
        <a:xfrm>
          <a:off x="1123950" y="6477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85725</xdr:rowOff>
    </xdr:from>
    <xdr:to>
      <xdr:col>9</xdr:col>
      <xdr:colOff>0</xdr:colOff>
      <xdr:row>3</xdr:row>
      <xdr:rowOff>57150</xdr:rowOff>
    </xdr:to>
    <xdr:sp>
      <xdr:nvSpPr>
        <xdr:cNvPr id="16" name="Line 8"/>
        <xdr:cNvSpPr>
          <a:spLocks/>
        </xdr:cNvSpPr>
      </xdr:nvSpPr>
      <xdr:spPr>
        <a:xfrm>
          <a:off x="1971675" y="409575"/>
          <a:ext cx="0" cy="133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85725</xdr:rowOff>
    </xdr:from>
    <xdr:to>
      <xdr:col>5</xdr:col>
      <xdr:colOff>9525</xdr:colOff>
      <xdr:row>3</xdr:row>
      <xdr:rowOff>57150</xdr:rowOff>
    </xdr:to>
    <xdr:sp>
      <xdr:nvSpPr>
        <xdr:cNvPr id="17" name="Line 9"/>
        <xdr:cNvSpPr>
          <a:spLocks/>
        </xdr:cNvSpPr>
      </xdr:nvSpPr>
      <xdr:spPr>
        <a:xfrm>
          <a:off x="1104900" y="409575"/>
          <a:ext cx="0" cy="133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171450</xdr:colOff>
      <xdr:row>2</xdr:row>
      <xdr:rowOff>76200</xdr:rowOff>
    </xdr:from>
    <xdr:to>
      <xdr:col>19</xdr:col>
      <xdr:colOff>171450</xdr:colOff>
      <xdr:row>3</xdr:row>
      <xdr:rowOff>47625</xdr:rowOff>
    </xdr:to>
    <xdr:sp>
      <xdr:nvSpPr>
        <xdr:cNvPr id="18" name="Line 10"/>
        <xdr:cNvSpPr>
          <a:spLocks/>
        </xdr:cNvSpPr>
      </xdr:nvSpPr>
      <xdr:spPr>
        <a:xfrm>
          <a:off x="4333875" y="400050"/>
          <a:ext cx="0" cy="133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66675</xdr:colOff>
      <xdr:row>2</xdr:row>
      <xdr:rowOff>76200</xdr:rowOff>
    </xdr:from>
    <xdr:to>
      <xdr:col>20</xdr:col>
      <xdr:colOff>66675</xdr:colOff>
      <xdr:row>3</xdr:row>
      <xdr:rowOff>47625</xdr:rowOff>
    </xdr:to>
    <xdr:sp>
      <xdr:nvSpPr>
        <xdr:cNvPr id="19" name="Line 11"/>
        <xdr:cNvSpPr>
          <a:spLocks/>
        </xdr:cNvSpPr>
      </xdr:nvSpPr>
      <xdr:spPr>
        <a:xfrm>
          <a:off x="4448175" y="400050"/>
          <a:ext cx="0" cy="133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104775</xdr:colOff>
      <xdr:row>5</xdr:row>
      <xdr:rowOff>0</xdr:rowOff>
    </xdr:from>
    <xdr:to>
      <xdr:col>24</xdr:col>
      <xdr:colOff>85725</xdr:colOff>
      <xdr:row>5</xdr:row>
      <xdr:rowOff>0</xdr:rowOff>
    </xdr:to>
    <xdr:sp>
      <xdr:nvSpPr>
        <xdr:cNvPr id="20" name="Line 12"/>
        <xdr:cNvSpPr>
          <a:spLocks/>
        </xdr:cNvSpPr>
      </xdr:nvSpPr>
      <xdr:spPr>
        <a:xfrm flipV="1">
          <a:off x="542925" y="790575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104775</xdr:rowOff>
    </xdr:from>
    <xdr:to>
      <xdr:col>3</xdr:col>
      <xdr:colOff>0</xdr:colOff>
      <xdr:row>5</xdr:row>
      <xdr:rowOff>66675</xdr:rowOff>
    </xdr:to>
    <xdr:sp>
      <xdr:nvSpPr>
        <xdr:cNvPr id="21" name="Line 13"/>
        <xdr:cNvSpPr>
          <a:spLocks/>
        </xdr:cNvSpPr>
      </xdr:nvSpPr>
      <xdr:spPr>
        <a:xfrm>
          <a:off x="657225" y="7429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104775</xdr:rowOff>
    </xdr:from>
    <xdr:to>
      <xdr:col>5</xdr:col>
      <xdr:colOff>0</xdr:colOff>
      <xdr:row>5</xdr:row>
      <xdr:rowOff>66675</xdr:rowOff>
    </xdr:to>
    <xdr:sp>
      <xdr:nvSpPr>
        <xdr:cNvPr id="22" name="Line 14"/>
        <xdr:cNvSpPr>
          <a:spLocks/>
        </xdr:cNvSpPr>
      </xdr:nvSpPr>
      <xdr:spPr>
        <a:xfrm>
          <a:off x="1095375" y="7429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104775</xdr:rowOff>
    </xdr:from>
    <xdr:to>
      <xdr:col>6</xdr:col>
      <xdr:colOff>0</xdr:colOff>
      <xdr:row>5</xdr:row>
      <xdr:rowOff>66675</xdr:rowOff>
    </xdr:to>
    <xdr:sp>
      <xdr:nvSpPr>
        <xdr:cNvPr id="23" name="Line 15"/>
        <xdr:cNvSpPr>
          <a:spLocks/>
        </xdr:cNvSpPr>
      </xdr:nvSpPr>
      <xdr:spPr>
        <a:xfrm>
          <a:off x="1314450" y="7429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104775</xdr:rowOff>
    </xdr:from>
    <xdr:to>
      <xdr:col>9</xdr:col>
      <xdr:colOff>0</xdr:colOff>
      <xdr:row>5</xdr:row>
      <xdr:rowOff>66675</xdr:rowOff>
    </xdr:to>
    <xdr:sp>
      <xdr:nvSpPr>
        <xdr:cNvPr id="24" name="Line 16"/>
        <xdr:cNvSpPr>
          <a:spLocks/>
        </xdr:cNvSpPr>
      </xdr:nvSpPr>
      <xdr:spPr>
        <a:xfrm>
          <a:off x="1971675" y="7429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4</xdr:row>
      <xdr:rowOff>104775</xdr:rowOff>
    </xdr:from>
    <xdr:to>
      <xdr:col>20</xdr:col>
      <xdr:colOff>0</xdr:colOff>
      <xdr:row>5</xdr:row>
      <xdr:rowOff>66675</xdr:rowOff>
    </xdr:to>
    <xdr:sp>
      <xdr:nvSpPr>
        <xdr:cNvPr id="25" name="Line 17"/>
        <xdr:cNvSpPr>
          <a:spLocks/>
        </xdr:cNvSpPr>
      </xdr:nvSpPr>
      <xdr:spPr>
        <a:xfrm>
          <a:off x="4381500" y="7429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4</xdr:row>
      <xdr:rowOff>104775</xdr:rowOff>
    </xdr:from>
    <xdr:to>
      <xdr:col>24</xdr:col>
      <xdr:colOff>0</xdr:colOff>
      <xdr:row>5</xdr:row>
      <xdr:rowOff>66675</xdr:rowOff>
    </xdr:to>
    <xdr:sp>
      <xdr:nvSpPr>
        <xdr:cNvPr id="26" name="Line 18"/>
        <xdr:cNvSpPr>
          <a:spLocks/>
        </xdr:cNvSpPr>
      </xdr:nvSpPr>
      <xdr:spPr>
        <a:xfrm>
          <a:off x="5257800" y="7429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7</xdr:row>
      <xdr:rowOff>0</xdr:rowOff>
    </xdr:from>
    <xdr:to>
      <xdr:col>24</xdr:col>
      <xdr:colOff>76200</xdr:colOff>
      <xdr:row>7</xdr:row>
      <xdr:rowOff>0</xdr:rowOff>
    </xdr:to>
    <xdr:sp>
      <xdr:nvSpPr>
        <xdr:cNvPr id="27" name="Line 19"/>
        <xdr:cNvSpPr>
          <a:spLocks/>
        </xdr:cNvSpPr>
      </xdr:nvSpPr>
      <xdr:spPr>
        <a:xfrm>
          <a:off x="581025" y="1095375"/>
          <a:ext cx="475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9</xdr:row>
      <xdr:rowOff>0</xdr:rowOff>
    </xdr:from>
    <xdr:to>
      <xdr:col>24</xdr:col>
      <xdr:colOff>76200</xdr:colOff>
      <xdr:row>9</xdr:row>
      <xdr:rowOff>0</xdr:rowOff>
    </xdr:to>
    <xdr:sp>
      <xdr:nvSpPr>
        <xdr:cNvPr id="28" name="Line 20"/>
        <xdr:cNvSpPr>
          <a:spLocks/>
        </xdr:cNvSpPr>
      </xdr:nvSpPr>
      <xdr:spPr>
        <a:xfrm>
          <a:off x="581025" y="1400175"/>
          <a:ext cx="475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12</xdr:row>
      <xdr:rowOff>0</xdr:rowOff>
    </xdr:from>
    <xdr:to>
      <xdr:col>24</xdr:col>
      <xdr:colOff>76200</xdr:colOff>
      <xdr:row>12</xdr:row>
      <xdr:rowOff>0</xdr:rowOff>
    </xdr:to>
    <xdr:sp>
      <xdr:nvSpPr>
        <xdr:cNvPr id="29" name="Line 21"/>
        <xdr:cNvSpPr>
          <a:spLocks/>
        </xdr:cNvSpPr>
      </xdr:nvSpPr>
      <xdr:spPr>
        <a:xfrm>
          <a:off x="581025" y="1857375"/>
          <a:ext cx="475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0</xdr:rowOff>
    </xdr:from>
    <xdr:to>
      <xdr:col>24</xdr:col>
      <xdr:colOff>76200</xdr:colOff>
      <xdr:row>16</xdr:row>
      <xdr:rowOff>0</xdr:rowOff>
    </xdr:to>
    <xdr:sp>
      <xdr:nvSpPr>
        <xdr:cNvPr id="30" name="Line 22"/>
        <xdr:cNvSpPr>
          <a:spLocks/>
        </xdr:cNvSpPr>
      </xdr:nvSpPr>
      <xdr:spPr>
        <a:xfrm>
          <a:off x="581025" y="2466975"/>
          <a:ext cx="475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43</xdr:row>
      <xdr:rowOff>0</xdr:rowOff>
    </xdr:from>
    <xdr:to>
      <xdr:col>24</xdr:col>
      <xdr:colOff>76200</xdr:colOff>
      <xdr:row>43</xdr:row>
      <xdr:rowOff>0</xdr:rowOff>
    </xdr:to>
    <xdr:sp>
      <xdr:nvSpPr>
        <xdr:cNvPr id="31" name="Line 24"/>
        <xdr:cNvSpPr>
          <a:spLocks/>
        </xdr:cNvSpPr>
      </xdr:nvSpPr>
      <xdr:spPr>
        <a:xfrm>
          <a:off x="581025" y="6581775"/>
          <a:ext cx="475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5</xdr:col>
      <xdr:colOff>0</xdr:colOff>
      <xdr:row>9</xdr:row>
      <xdr:rowOff>0</xdr:rowOff>
    </xdr:to>
    <xdr:sp>
      <xdr:nvSpPr>
        <xdr:cNvPr id="32" name="AutoShape 27"/>
        <xdr:cNvSpPr>
          <a:spLocks/>
        </xdr:cNvSpPr>
      </xdr:nvSpPr>
      <xdr:spPr>
        <a:xfrm>
          <a:off x="657225" y="1247775"/>
          <a:ext cx="438150" cy="1524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33" name="Rectangle 29"/>
        <xdr:cNvSpPr>
          <a:spLocks/>
        </xdr:cNvSpPr>
      </xdr:nvSpPr>
      <xdr:spPr>
        <a:xfrm>
          <a:off x="657225" y="942975"/>
          <a:ext cx="438150" cy="152400"/>
        </a:xfrm>
        <a:prstGeom prst="rect">
          <a:avLst/>
        </a:prstGeom>
        <a:pattFill prst="ltVert">
          <a:fgClr>
            <a:srgbClr val="3366FF"/>
          </a:fgClr>
          <a:bgClr>
            <a:srgbClr val="FFFFFF"/>
          </a:bgClr>
        </a:patt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38100</xdr:colOff>
      <xdr:row>12</xdr:row>
      <xdr:rowOff>0</xdr:rowOff>
    </xdr:from>
    <xdr:to>
      <xdr:col>24</xdr:col>
      <xdr:colOff>0</xdr:colOff>
      <xdr:row>13</xdr:row>
      <xdr:rowOff>0</xdr:rowOff>
    </xdr:to>
    <xdr:sp>
      <xdr:nvSpPr>
        <xdr:cNvPr id="34" name="Rectangle 30"/>
        <xdr:cNvSpPr>
          <a:spLocks/>
        </xdr:cNvSpPr>
      </xdr:nvSpPr>
      <xdr:spPr>
        <a:xfrm>
          <a:off x="4419600" y="1857375"/>
          <a:ext cx="838200" cy="152400"/>
        </a:xfrm>
        <a:prstGeom prst="rect">
          <a:avLst/>
        </a:prstGeom>
        <a:pattFill prst="ltVert">
          <a:fgClr>
            <a:srgbClr val="3366FF"/>
          </a:fgClr>
          <a:bgClr>
            <a:srgbClr val="FFFFFF"/>
          </a:bgClr>
        </a:patt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0</xdr:rowOff>
    </xdr:from>
    <xdr:to>
      <xdr:col>24</xdr:col>
      <xdr:colOff>0</xdr:colOff>
      <xdr:row>16</xdr:row>
      <xdr:rowOff>0</xdr:rowOff>
    </xdr:to>
    <xdr:sp>
      <xdr:nvSpPr>
        <xdr:cNvPr id="35" name="AutoShape 31"/>
        <xdr:cNvSpPr>
          <a:spLocks noChangeAspect="1"/>
        </xdr:cNvSpPr>
      </xdr:nvSpPr>
      <xdr:spPr>
        <a:xfrm flipH="1">
          <a:off x="4381500" y="2162175"/>
          <a:ext cx="876300" cy="3048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20</xdr:col>
      <xdr:colOff>0</xdr:colOff>
      <xdr:row>46</xdr:row>
      <xdr:rowOff>0</xdr:rowOff>
    </xdr:to>
    <xdr:sp>
      <xdr:nvSpPr>
        <xdr:cNvPr id="36" name="AutoShape 32"/>
        <xdr:cNvSpPr>
          <a:spLocks/>
        </xdr:cNvSpPr>
      </xdr:nvSpPr>
      <xdr:spPr>
        <a:xfrm flipV="1">
          <a:off x="1314450" y="6581775"/>
          <a:ext cx="3067050" cy="457200"/>
        </a:xfrm>
        <a:prstGeom prst="triangle">
          <a:avLst>
            <a:gd name="adj" fmla="val -28574"/>
          </a:avLst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24</xdr:col>
      <xdr:colOff>0</xdr:colOff>
      <xdr:row>43</xdr:row>
      <xdr:rowOff>0</xdr:rowOff>
    </xdr:to>
    <xdr:sp>
      <xdr:nvSpPr>
        <xdr:cNvPr id="37" name="AutoShape 33"/>
        <xdr:cNvSpPr>
          <a:spLocks/>
        </xdr:cNvSpPr>
      </xdr:nvSpPr>
      <xdr:spPr>
        <a:xfrm flipH="1">
          <a:off x="4381500" y="6429375"/>
          <a:ext cx="876300" cy="1524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6</xdr:col>
      <xdr:colOff>0</xdr:colOff>
      <xdr:row>43</xdr:row>
      <xdr:rowOff>0</xdr:rowOff>
    </xdr:to>
    <xdr:sp>
      <xdr:nvSpPr>
        <xdr:cNvPr id="38" name="AutoShape 35"/>
        <xdr:cNvSpPr>
          <a:spLocks/>
        </xdr:cNvSpPr>
      </xdr:nvSpPr>
      <xdr:spPr>
        <a:xfrm>
          <a:off x="657225" y="6124575"/>
          <a:ext cx="657225" cy="4572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33</xdr:row>
      <xdr:rowOff>0</xdr:rowOff>
    </xdr:from>
    <xdr:to>
      <xdr:col>24</xdr:col>
      <xdr:colOff>76200</xdr:colOff>
      <xdr:row>36</xdr:row>
      <xdr:rowOff>85725</xdr:rowOff>
    </xdr:to>
    <xdr:grpSp>
      <xdr:nvGrpSpPr>
        <xdr:cNvPr id="39" name="Group 58"/>
        <xdr:cNvGrpSpPr>
          <a:grpSpLocks/>
        </xdr:cNvGrpSpPr>
      </xdr:nvGrpSpPr>
      <xdr:grpSpPr>
        <a:xfrm>
          <a:off x="581025" y="5057775"/>
          <a:ext cx="4752975" cy="542925"/>
          <a:chOff x="45" y="595"/>
          <a:chExt cx="369" cy="57"/>
        </a:xfrm>
        <a:solidFill>
          <a:srgbClr val="FFFFFF"/>
        </a:solidFill>
      </xdr:grpSpPr>
      <xdr:sp>
        <xdr:nvSpPr>
          <xdr:cNvPr id="40" name="Line 23"/>
          <xdr:cNvSpPr>
            <a:spLocks/>
          </xdr:cNvSpPr>
        </xdr:nvSpPr>
        <xdr:spPr>
          <a:xfrm>
            <a:off x="45" y="611"/>
            <a:ext cx="3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1" name="AutoShape 37"/>
          <xdr:cNvSpPr>
            <a:spLocks/>
          </xdr:cNvSpPr>
        </xdr:nvSpPr>
        <xdr:spPr>
          <a:xfrm flipH="1">
            <a:off x="340" y="595"/>
            <a:ext cx="68" cy="16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2" name="AutoShape 38"/>
          <xdr:cNvSpPr>
            <a:spLocks noChangeAspect="1"/>
          </xdr:cNvSpPr>
        </xdr:nvSpPr>
        <xdr:spPr>
          <a:xfrm flipH="1">
            <a:off x="101" y="599"/>
            <a:ext cx="52" cy="12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3" name="AutoShape 40"/>
          <xdr:cNvSpPr>
            <a:spLocks noChangeAspect="1"/>
          </xdr:cNvSpPr>
        </xdr:nvSpPr>
        <xdr:spPr>
          <a:xfrm rot="10800000" flipH="1">
            <a:off x="153" y="611"/>
            <a:ext cx="186" cy="41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4" name="AutoShape 41"/>
          <xdr:cNvSpPr>
            <a:spLocks noChangeAspect="1"/>
          </xdr:cNvSpPr>
        </xdr:nvSpPr>
        <xdr:spPr>
          <a:xfrm rot="10800000" flipH="1">
            <a:off x="51" y="611"/>
            <a:ext cx="52" cy="12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18</xdr:row>
      <xdr:rowOff>0</xdr:rowOff>
    </xdr:from>
    <xdr:to>
      <xdr:col>24</xdr:col>
      <xdr:colOff>76200</xdr:colOff>
      <xdr:row>18</xdr:row>
      <xdr:rowOff>0</xdr:rowOff>
    </xdr:to>
    <xdr:sp>
      <xdr:nvSpPr>
        <xdr:cNvPr id="45" name="Line 42"/>
        <xdr:cNvSpPr>
          <a:spLocks/>
        </xdr:cNvSpPr>
      </xdr:nvSpPr>
      <xdr:spPr>
        <a:xfrm>
          <a:off x="581025" y="2771775"/>
          <a:ext cx="475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0</xdr:rowOff>
    </xdr:from>
    <xdr:to>
      <xdr:col>24</xdr:col>
      <xdr:colOff>76200</xdr:colOff>
      <xdr:row>24</xdr:row>
      <xdr:rowOff>0</xdr:rowOff>
    </xdr:to>
    <xdr:sp>
      <xdr:nvSpPr>
        <xdr:cNvPr id="46" name="Line 43"/>
        <xdr:cNvSpPr>
          <a:spLocks/>
        </xdr:cNvSpPr>
      </xdr:nvSpPr>
      <xdr:spPr>
        <a:xfrm>
          <a:off x="581025" y="3686175"/>
          <a:ext cx="475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24</xdr:col>
      <xdr:colOff>0</xdr:colOff>
      <xdr:row>18</xdr:row>
      <xdr:rowOff>0</xdr:rowOff>
    </xdr:to>
    <xdr:sp>
      <xdr:nvSpPr>
        <xdr:cNvPr id="47" name="AutoShape 44"/>
        <xdr:cNvSpPr>
          <a:spLocks/>
        </xdr:cNvSpPr>
      </xdr:nvSpPr>
      <xdr:spPr>
        <a:xfrm flipH="1">
          <a:off x="4381500" y="2619375"/>
          <a:ext cx="876300" cy="152400"/>
        </a:xfrm>
        <a:prstGeom prst="rtTriangle">
          <a:avLst/>
        </a:prstGeom>
        <a:pattFill prst="ltVert">
          <a:fgClr>
            <a:srgbClr val="339966"/>
          </a:fgClr>
          <a:bgClr>
            <a:srgbClr val="FFFFFF"/>
          </a:bgClr>
        </a:patt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19</xdr:col>
      <xdr:colOff>209550</xdr:colOff>
      <xdr:row>21</xdr:row>
      <xdr:rowOff>142875</xdr:rowOff>
    </xdr:to>
    <xdr:sp>
      <xdr:nvSpPr>
        <xdr:cNvPr id="48" name="AutoShape 45"/>
        <xdr:cNvSpPr>
          <a:spLocks noChangeAspect="1"/>
        </xdr:cNvSpPr>
      </xdr:nvSpPr>
      <xdr:spPr>
        <a:xfrm rot="10800000" flipH="1">
          <a:off x="657225" y="2771775"/>
          <a:ext cx="3714750" cy="600075"/>
        </a:xfrm>
        <a:prstGeom prst="rtTriangle">
          <a:avLst/>
        </a:prstGeom>
        <a:pattFill prst="ltVert">
          <a:fgClr>
            <a:srgbClr val="339966"/>
          </a:fgClr>
          <a:bgClr>
            <a:srgbClr val="FFFFFF"/>
          </a:bgClr>
        </a:patt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24</xdr:col>
      <xdr:colOff>0</xdr:colOff>
      <xdr:row>28</xdr:row>
      <xdr:rowOff>28575</xdr:rowOff>
    </xdr:to>
    <xdr:sp>
      <xdr:nvSpPr>
        <xdr:cNvPr id="49" name="AutoShape 46"/>
        <xdr:cNvSpPr>
          <a:spLocks noChangeAspect="1"/>
        </xdr:cNvSpPr>
      </xdr:nvSpPr>
      <xdr:spPr>
        <a:xfrm rot="10800000">
          <a:off x="1314450" y="3686175"/>
          <a:ext cx="3943350" cy="638175"/>
        </a:xfrm>
        <a:prstGeom prst="rtTriangle">
          <a:avLst/>
        </a:prstGeom>
        <a:pattFill prst="ltVert">
          <a:fgClr>
            <a:srgbClr val="339966"/>
          </a:fgClr>
          <a:bgClr>
            <a:srgbClr val="FFFFFF"/>
          </a:bgClr>
        </a:patt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38100</xdr:rowOff>
    </xdr:from>
    <xdr:to>
      <xdr:col>6</xdr:col>
      <xdr:colOff>0</xdr:colOff>
      <xdr:row>24</xdr:row>
      <xdr:rowOff>0</xdr:rowOff>
    </xdr:to>
    <xdr:sp>
      <xdr:nvSpPr>
        <xdr:cNvPr id="50" name="AutoShape 47"/>
        <xdr:cNvSpPr>
          <a:spLocks noChangeAspect="1"/>
        </xdr:cNvSpPr>
      </xdr:nvSpPr>
      <xdr:spPr>
        <a:xfrm>
          <a:off x="657225" y="3571875"/>
          <a:ext cx="657225" cy="114300"/>
        </a:xfrm>
        <a:prstGeom prst="rtTriangle">
          <a:avLst/>
        </a:prstGeom>
        <a:pattFill prst="ltVert">
          <a:fgClr>
            <a:srgbClr val="339966"/>
          </a:fgClr>
          <a:bgClr>
            <a:srgbClr val="FFFFFF"/>
          </a:bgClr>
        </a:patt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51" name="Line 49"/>
        <xdr:cNvSpPr>
          <a:spLocks/>
        </xdr:cNvSpPr>
      </xdr:nvSpPr>
      <xdr:spPr>
        <a:xfrm>
          <a:off x="657225" y="1247775"/>
          <a:ext cx="0" cy="1524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0</xdr:colOff>
      <xdr:row>16</xdr:row>
      <xdr:rowOff>0</xdr:rowOff>
    </xdr:to>
    <xdr:sp>
      <xdr:nvSpPr>
        <xdr:cNvPr id="52" name="Line 50"/>
        <xdr:cNvSpPr>
          <a:spLocks/>
        </xdr:cNvSpPr>
      </xdr:nvSpPr>
      <xdr:spPr>
        <a:xfrm>
          <a:off x="5257800" y="2162175"/>
          <a:ext cx="0" cy="3048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21</xdr:row>
      <xdr:rowOff>38100</xdr:rowOff>
    </xdr:to>
    <xdr:sp>
      <xdr:nvSpPr>
        <xdr:cNvPr id="53" name="Line 51"/>
        <xdr:cNvSpPr>
          <a:spLocks/>
        </xdr:cNvSpPr>
      </xdr:nvSpPr>
      <xdr:spPr>
        <a:xfrm>
          <a:off x="1314450" y="2771775"/>
          <a:ext cx="0" cy="4953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20</xdr:col>
      <xdr:colOff>0</xdr:colOff>
      <xdr:row>27</xdr:row>
      <xdr:rowOff>47625</xdr:rowOff>
    </xdr:to>
    <xdr:sp>
      <xdr:nvSpPr>
        <xdr:cNvPr id="54" name="Line 52"/>
        <xdr:cNvSpPr>
          <a:spLocks/>
        </xdr:cNvSpPr>
      </xdr:nvSpPr>
      <xdr:spPr>
        <a:xfrm>
          <a:off x="4381500" y="3686175"/>
          <a:ext cx="0" cy="504825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22</xdr:row>
      <xdr:rowOff>0</xdr:rowOff>
    </xdr:to>
    <xdr:sp>
      <xdr:nvSpPr>
        <xdr:cNvPr id="55" name="Line 53"/>
        <xdr:cNvSpPr>
          <a:spLocks/>
        </xdr:cNvSpPr>
      </xdr:nvSpPr>
      <xdr:spPr>
        <a:xfrm>
          <a:off x="657225" y="2771775"/>
          <a:ext cx="0" cy="6096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24</xdr:col>
      <xdr:colOff>0</xdr:colOff>
      <xdr:row>18</xdr:row>
      <xdr:rowOff>0</xdr:rowOff>
    </xdr:to>
    <xdr:sp>
      <xdr:nvSpPr>
        <xdr:cNvPr id="56" name="Line 54"/>
        <xdr:cNvSpPr>
          <a:spLocks/>
        </xdr:cNvSpPr>
      </xdr:nvSpPr>
      <xdr:spPr>
        <a:xfrm>
          <a:off x="5257800" y="2619375"/>
          <a:ext cx="0" cy="1524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38100</xdr:rowOff>
    </xdr:from>
    <xdr:to>
      <xdr:col>3</xdr:col>
      <xdr:colOff>0</xdr:colOff>
      <xdr:row>24</xdr:row>
      <xdr:rowOff>0</xdr:rowOff>
    </xdr:to>
    <xdr:sp>
      <xdr:nvSpPr>
        <xdr:cNvPr id="57" name="Line 55"/>
        <xdr:cNvSpPr>
          <a:spLocks/>
        </xdr:cNvSpPr>
      </xdr:nvSpPr>
      <xdr:spPr>
        <a:xfrm>
          <a:off x="657225" y="3571875"/>
          <a:ext cx="0" cy="1143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9525</xdr:colOff>
      <xdr:row>33</xdr:row>
      <xdr:rowOff>0</xdr:rowOff>
    </xdr:from>
    <xdr:to>
      <xdr:col>24</xdr:col>
      <xdr:colOff>9525</xdr:colOff>
      <xdr:row>38</xdr:row>
      <xdr:rowOff>0</xdr:rowOff>
    </xdr:to>
    <xdr:sp>
      <xdr:nvSpPr>
        <xdr:cNvPr id="58" name="Line 57"/>
        <xdr:cNvSpPr>
          <a:spLocks/>
        </xdr:cNvSpPr>
      </xdr:nvSpPr>
      <xdr:spPr>
        <a:xfrm flipV="1">
          <a:off x="666750" y="5057775"/>
          <a:ext cx="4600575" cy="7620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85725</xdr:rowOff>
    </xdr:from>
    <xdr:to>
      <xdr:col>24</xdr:col>
      <xdr:colOff>0</xdr:colOff>
      <xdr:row>34</xdr:row>
      <xdr:rowOff>114300</xdr:rowOff>
    </xdr:to>
    <xdr:sp>
      <xdr:nvSpPr>
        <xdr:cNvPr id="59" name="Line 59"/>
        <xdr:cNvSpPr>
          <a:spLocks/>
        </xdr:cNvSpPr>
      </xdr:nvSpPr>
      <xdr:spPr>
        <a:xfrm flipV="1">
          <a:off x="657225" y="4533900"/>
          <a:ext cx="4600575" cy="7905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28575</xdr:colOff>
      <xdr:row>34</xdr:row>
      <xdr:rowOff>0</xdr:rowOff>
    </xdr:from>
    <xdr:to>
      <xdr:col>9</xdr:col>
      <xdr:colOff>28575</xdr:colOff>
      <xdr:row>36</xdr:row>
      <xdr:rowOff>85725</xdr:rowOff>
    </xdr:to>
    <xdr:sp>
      <xdr:nvSpPr>
        <xdr:cNvPr id="60" name="Line 60"/>
        <xdr:cNvSpPr>
          <a:spLocks/>
        </xdr:cNvSpPr>
      </xdr:nvSpPr>
      <xdr:spPr>
        <a:xfrm>
          <a:off x="2000250" y="5210175"/>
          <a:ext cx="0" cy="390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5257800" y="5057775"/>
          <a:ext cx="0" cy="1428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209550</xdr:colOff>
      <xdr:row>33</xdr:row>
      <xdr:rowOff>38100</xdr:rowOff>
    </xdr:from>
    <xdr:to>
      <xdr:col>8</xdr:col>
      <xdr:colOff>209550</xdr:colOff>
      <xdr:row>34</xdr:row>
      <xdr:rowOff>0</xdr:rowOff>
    </xdr:to>
    <xdr:sp>
      <xdr:nvSpPr>
        <xdr:cNvPr id="62" name="Line 62"/>
        <xdr:cNvSpPr>
          <a:spLocks/>
        </xdr:cNvSpPr>
      </xdr:nvSpPr>
      <xdr:spPr>
        <a:xfrm>
          <a:off x="1962150" y="5095875"/>
          <a:ext cx="0" cy="1143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57225" y="5210175"/>
          <a:ext cx="0" cy="1428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9525</xdr:rowOff>
    </xdr:from>
    <xdr:to>
      <xdr:col>3</xdr:col>
      <xdr:colOff>0</xdr:colOff>
      <xdr:row>43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657225" y="6134100"/>
          <a:ext cx="0" cy="4572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0</xdr:rowOff>
    </xdr:from>
    <xdr:to>
      <xdr:col>9</xdr:col>
      <xdr:colOff>9525</xdr:colOff>
      <xdr:row>46</xdr:row>
      <xdr:rowOff>0</xdr:rowOff>
    </xdr:to>
    <xdr:sp>
      <xdr:nvSpPr>
        <xdr:cNvPr id="65" name="Line 66"/>
        <xdr:cNvSpPr>
          <a:spLocks/>
        </xdr:cNvSpPr>
      </xdr:nvSpPr>
      <xdr:spPr>
        <a:xfrm flipH="1">
          <a:off x="1981200" y="6581775"/>
          <a:ext cx="0" cy="4572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41</xdr:row>
      <xdr:rowOff>142875</xdr:rowOff>
    </xdr:from>
    <xdr:to>
      <xdr:col>24</xdr:col>
      <xdr:colOff>0</xdr:colOff>
      <xdr:row>43</xdr:row>
      <xdr:rowOff>0</xdr:rowOff>
    </xdr:to>
    <xdr:sp>
      <xdr:nvSpPr>
        <xdr:cNvPr id="66" name="Line 67"/>
        <xdr:cNvSpPr>
          <a:spLocks/>
        </xdr:cNvSpPr>
      </xdr:nvSpPr>
      <xdr:spPr>
        <a:xfrm>
          <a:off x="5257800" y="6419850"/>
          <a:ext cx="0" cy="1619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57</xdr:row>
      <xdr:rowOff>0</xdr:rowOff>
    </xdr:to>
    <xdr:sp>
      <xdr:nvSpPr>
        <xdr:cNvPr id="67" name="Line 70"/>
        <xdr:cNvSpPr>
          <a:spLocks/>
        </xdr:cNvSpPr>
      </xdr:nvSpPr>
      <xdr:spPr>
        <a:xfrm>
          <a:off x="4381500" y="6581775"/>
          <a:ext cx="0" cy="2133600"/>
        </a:xfrm>
        <a:prstGeom prst="line">
          <a:avLst/>
        </a:prstGeom>
        <a:noFill/>
        <a:ln w="63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46</xdr:row>
      <xdr:rowOff>114300</xdr:rowOff>
    </xdr:to>
    <xdr:sp>
      <xdr:nvSpPr>
        <xdr:cNvPr id="68" name="Line 71"/>
        <xdr:cNvSpPr>
          <a:spLocks/>
        </xdr:cNvSpPr>
      </xdr:nvSpPr>
      <xdr:spPr>
        <a:xfrm>
          <a:off x="1314450" y="6581775"/>
          <a:ext cx="0" cy="571500"/>
        </a:xfrm>
        <a:prstGeom prst="line">
          <a:avLst/>
        </a:prstGeom>
        <a:noFill/>
        <a:ln w="63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28575</xdr:colOff>
      <xdr:row>42</xdr:row>
      <xdr:rowOff>9525</xdr:rowOff>
    </xdr:from>
    <xdr:to>
      <xdr:col>11</xdr:col>
      <xdr:colOff>180975</xdr:colOff>
      <xdr:row>42</xdr:row>
      <xdr:rowOff>9525</xdr:rowOff>
    </xdr:to>
    <xdr:sp>
      <xdr:nvSpPr>
        <xdr:cNvPr id="69" name="Line 72"/>
        <xdr:cNvSpPr>
          <a:spLocks/>
        </xdr:cNvSpPr>
      </xdr:nvSpPr>
      <xdr:spPr>
        <a:xfrm>
          <a:off x="2000250" y="6438900"/>
          <a:ext cx="5905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47625</xdr:rowOff>
    </xdr:from>
    <xdr:to>
      <xdr:col>20</xdr:col>
      <xdr:colOff>0</xdr:colOff>
      <xdr:row>47</xdr:row>
      <xdr:rowOff>9525</xdr:rowOff>
    </xdr:to>
    <xdr:grpSp>
      <xdr:nvGrpSpPr>
        <xdr:cNvPr id="70" name="Group 75"/>
        <xdr:cNvGrpSpPr>
          <a:grpSpLocks/>
        </xdr:cNvGrpSpPr>
      </xdr:nvGrpSpPr>
      <xdr:grpSpPr>
        <a:xfrm>
          <a:off x="1314450" y="6172200"/>
          <a:ext cx="3067050" cy="1028700"/>
          <a:chOff x="104" y="693"/>
          <a:chExt cx="223" cy="94"/>
        </a:xfrm>
        <a:solidFill>
          <a:srgbClr val="FFFFFF"/>
        </a:solidFill>
      </xdr:grpSpPr>
      <xdr:sp>
        <xdr:nvSpPr>
          <xdr:cNvPr id="71" name="Arc 73"/>
          <xdr:cNvSpPr>
            <a:spLocks/>
          </xdr:cNvSpPr>
        </xdr:nvSpPr>
        <xdr:spPr>
          <a:xfrm rot="10800000">
            <a:off x="104" y="693"/>
            <a:ext cx="112" cy="94"/>
          </a:xfrm>
          <a:prstGeom prst="arc">
            <a:avLst>
              <a:gd name="adj" fmla="val -7091166"/>
            </a:avLst>
          </a:prstGeom>
          <a:noFill/>
          <a:ln w="63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2" name="Arc 74"/>
          <xdr:cNvSpPr>
            <a:spLocks/>
          </xdr:cNvSpPr>
        </xdr:nvSpPr>
        <xdr:spPr>
          <a:xfrm rot="10800000" flipH="1">
            <a:off x="215" y="693"/>
            <a:ext cx="112" cy="94"/>
          </a:xfrm>
          <a:prstGeom prst="arc">
            <a:avLst>
              <a:gd name="adj" fmla="val -7091166"/>
            </a:avLst>
          </a:prstGeom>
          <a:noFill/>
          <a:ln w="63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62</xdr:row>
      <xdr:rowOff>0</xdr:rowOff>
    </xdr:from>
    <xdr:to>
      <xdr:col>31</xdr:col>
      <xdr:colOff>190500</xdr:colOff>
      <xdr:row>62</xdr:row>
      <xdr:rowOff>0</xdr:rowOff>
    </xdr:to>
    <xdr:sp>
      <xdr:nvSpPr>
        <xdr:cNvPr id="73" name="Line 78"/>
        <xdr:cNvSpPr>
          <a:spLocks/>
        </xdr:cNvSpPr>
      </xdr:nvSpPr>
      <xdr:spPr>
        <a:xfrm>
          <a:off x="657225" y="9477375"/>
          <a:ext cx="6324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114300</xdr:colOff>
      <xdr:row>62</xdr:row>
      <xdr:rowOff>38100</xdr:rowOff>
    </xdr:from>
    <xdr:to>
      <xdr:col>20</xdr:col>
      <xdr:colOff>114300</xdr:colOff>
      <xdr:row>62</xdr:row>
      <xdr:rowOff>114300</xdr:rowOff>
    </xdr:to>
    <xdr:sp>
      <xdr:nvSpPr>
        <xdr:cNvPr id="74" name="AutoShape 80"/>
        <xdr:cNvSpPr>
          <a:spLocks/>
        </xdr:cNvSpPr>
      </xdr:nvSpPr>
      <xdr:spPr>
        <a:xfrm>
          <a:off x="4276725" y="9515475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180975</xdr:colOff>
      <xdr:row>62</xdr:row>
      <xdr:rowOff>9525</xdr:rowOff>
    </xdr:from>
    <xdr:to>
      <xdr:col>20</xdr:col>
      <xdr:colOff>28575</xdr:colOff>
      <xdr:row>62</xdr:row>
      <xdr:rowOff>57150</xdr:rowOff>
    </xdr:to>
    <xdr:sp>
      <xdr:nvSpPr>
        <xdr:cNvPr id="75" name="Oval 83"/>
        <xdr:cNvSpPr>
          <a:spLocks/>
        </xdr:cNvSpPr>
      </xdr:nvSpPr>
      <xdr:spPr>
        <a:xfrm>
          <a:off x="4343400" y="9486900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85725</xdr:rowOff>
    </xdr:from>
    <xdr:to>
      <xdr:col>9</xdr:col>
      <xdr:colOff>0</xdr:colOff>
      <xdr:row>62</xdr:row>
      <xdr:rowOff>57150</xdr:rowOff>
    </xdr:to>
    <xdr:sp>
      <xdr:nvSpPr>
        <xdr:cNvPr id="76" name="Line 85"/>
        <xdr:cNvSpPr>
          <a:spLocks/>
        </xdr:cNvSpPr>
      </xdr:nvSpPr>
      <xdr:spPr>
        <a:xfrm>
          <a:off x="1971675" y="9410700"/>
          <a:ext cx="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9525</xdr:colOff>
      <xdr:row>61</xdr:row>
      <xdr:rowOff>85725</xdr:rowOff>
    </xdr:from>
    <xdr:to>
      <xdr:col>5</xdr:col>
      <xdr:colOff>9525</xdr:colOff>
      <xdr:row>62</xdr:row>
      <xdr:rowOff>57150</xdr:rowOff>
    </xdr:to>
    <xdr:sp>
      <xdr:nvSpPr>
        <xdr:cNvPr id="77" name="Line 86"/>
        <xdr:cNvSpPr>
          <a:spLocks/>
        </xdr:cNvSpPr>
      </xdr:nvSpPr>
      <xdr:spPr>
        <a:xfrm>
          <a:off x="1104900" y="9410700"/>
          <a:ext cx="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171450</xdr:colOff>
      <xdr:row>61</xdr:row>
      <xdr:rowOff>76200</xdr:rowOff>
    </xdr:from>
    <xdr:to>
      <xdr:col>19</xdr:col>
      <xdr:colOff>171450</xdr:colOff>
      <xdr:row>62</xdr:row>
      <xdr:rowOff>47625</xdr:rowOff>
    </xdr:to>
    <xdr:sp>
      <xdr:nvSpPr>
        <xdr:cNvPr id="78" name="Line 87"/>
        <xdr:cNvSpPr>
          <a:spLocks/>
        </xdr:cNvSpPr>
      </xdr:nvSpPr>
      <xdr:spPr>
        <a:xfrm>
          <a:off x="4333875" y="9401175"/>
          <a:ext cx="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66675</xdr:colOff>
      <xdr:row>61</xdr:row>
      <xdr:rowOff>76200</xdr:rowOff>
    </xdr:from>
    <xdr:to>
      <xdr:col>20</xdr:col>
      <xdr:colOff>66675</xdr:colOff>
      <xdr:row>62</xdr:row>
      <xdr:rowOff>47625</xdr:rowOff>
    </xdr:to>
    <xdr:sp>
      <xdr:nvSpPr>
        <xdr:cNvPr id="79" name="Line 88"/>
        <xdr:cNvSpPr>
          <a:spLocks/>
        </xdr:cNvSpPr>
      </xdr:nvSpPr>
      <xdr:spPr>
        <a:xfrm>
          <a:off x="4448175" y="9401175"/>
          <a:ext cx="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104775</xdr:colOff>
      <xdr:row>64</xdr:row>
      <xdr:rowOff>0</xdr:rowOff>
    </xdr:from>
    <xdr:to>
      <xdr:col>32</xdr:col>
      <xdr:colOff>76200</xdr:colOff>
      <xdr:row>64</xdr:row>
      <xdr:rowOff>0</xdr:rowOff>
    </xdr:to>
    <xdr:sp>
      <xdr:nvSpPr>
        <xdr:cNvPr id="80" name="Line 89"/>
        <xdr:cNvSpPr>
          <a:spLocks/>
        </xdr:cNvSpPr>
      </xdr:nvSpPr>
      <xdr:spPr>
        <a:xfrm>
          <a:off x="542925" y="9782175"/>
          <a:ext cx="654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104775</xdr:rowOff>
    </xdr:from>
    <xdr:to>
      <xdr:col>3</xdr:col>
      <xdr:colOff>0</xdr:colOff>
      <xdr:row>64</xdr:row>
      <xdr:rowOff>66675</xdr:rowOff>
    </xdr:to>
    <xdr:sp>
      <xdr:nvSpPr>
        <xdr:cNvPr id="81" name="Line 90"/>
        <xdr:cNvSpPr>
          <a:spLocks/>
        </xdr:cNvSpPr>
      </xdr:nvSpPr>
      <xdr:spPr>
        <a:xfrm>
          <a:off x="657225" y="973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104775</xdr:rowOff>
    </xdr:from>
    <xdr:to>
      <xdr:col>5</xdr:col>
      <xdr:colOff>0</xdr:colOff>
      <xdr:row>64</xdr:row>
      <xdr:rowOff>66675</xdr:rowOff>
    </xdr:to>
    <xdr:sp>
      <xdr:nvSpPr>
        <xdr:cNvPr id="82" name="Line 91"/>
        <xdr:cNvSpPr>
          <a:spLocks/>
        </xdr:cNvSpPr>
      </xdr:nvSpPr>
      <xdr:spPr>
        <a:xfrm>
          <a:off x="1095375" y="973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104775</xdr:rowOff>
    </xdr:from>
    <xdr:to>
      <xdr:col>6</xdr:col>
      <xdr:colOff>0</xdr:colOff>
      <xdr:row>64</xdr:row>
      <xdr:rowOff>66675</xdr:rowOff>
    </xdr:to>
    <xdr:sp>
      <xdr:nvSpPr>
        <xdr:cNvPr id="83" name="Line 92"/>
        <xdr:cNvSpPr>
          <a:spLocks/>
        </xdr:cNvSpPr>
      </xdr:nvSpPr>
      <xdr:spPr>
        <a:xfrm>
          <a:off x="1314450" y="973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104775</xdr:rowOff>
    </xdr:from>
    <xdr:to>
      <xdr:col>9</xdr:col>
      <xdr:colOff>0</xdr:colOff>
      <xdr:row>64</xdr:row>
      <xdr:rowOff>66675</xdr:rowOff>
    </xdr:to>
    <xdr:sp>
      <xdr:nvSpPr>
        <xdr:cNvPr id="84" name="Line 93"/>
        <xdr:cNvSpPr>
          <a:spLocks/>
        </xdr:cNvSpPr>
      </xdr:nvSpPr>
      <xdr:spPr>
        <a:xfrm>
          <a:off x="1971675" y="973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104775</xdr:rowOff>
    </xdr:from>
    <xdr:to>
      <xdr:col>20</xdr:col>
      <xdr:colOff>0</xdr:colOff>
      <xdr:row>64</xdr:row>
      <xdr:rowOff>66675</xdr:rowOff>
    </xdr:to>
    <xdr:sp>
      <xdr:nvSpPr>
        <xdr:cNvPr id="85" name="Line 94"/>
        <xdr:cNvSpPr>
          <a:spLocks/>
        </xdr:cNvSpPr>
      </xdr:nvSpPr>
      <xdr:spPr>
        <a:xfrm>
          <a:off x="4381500" y="973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63</xdr:row>
      <xdr:rowOff>104775</xdr:rowOff>
    </xdr:from>
    <xdr:to>
      <xdr:col>24</xdr:col>
      <xdr:colOff>0</xdr:colOff>
      <xdr:row>64</xdr:row>
      <xdr:rowOff>66675</xdr:rowOff>
    </xdr:to>
    <xdr:sp>
      <xdr:nvSpPr>
        <xdr:cNvPr id="86" name="Line 95"/>
        <xdr:cNvSpPr>
          <a:spLocks/>
        </xdr:cNvSpPr>
      </xdr:nvSpPr>
      <xdr:spPr>
        <a:xfrm>
          <a:off x="5257800" y="973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66</xdr:row>
      <xdr:rowOff>0</xdr:rowOff>
    </xdr:from>
    <xdr:to>
      <xdr:col>32</xdr:col>
      <xdr:colOff>104775</xdr:colOff>
      <xdr:row>66</xdr:row>
      <xdr:rowOff>0</xdr:rowOff>
    </xdr:to>
    <xdr:sp>
      <xdr:nvSpPr>
        <xdr:cNvPr id="87" name="Line 96"/>
        <xdr:cNvSpPr>
          <a:spLocks/>
        </xdr:cNvSpPr>
      </xdr:nvSpPr>
      <xdr:spPr>
        <a:xfrm>
          <a:off x="581025" y="10086975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5</xdr:col>
      <xdr:colOff>0</xdr:colOff>
      <xdr:row>68</xdr:row>
      <xdr:rowOff>0</xdr:rowOff>
    </xdr:to>
    <xdr:sp>
      <xdr:nvSpPr>
        <xdr:cNvPr id="88" name="AutoShape 101"/>
        <xdr:cNvSpPr>
          <a:spLocks/>
        </xdr:cNvSpPr>
      </xdr:nvSpPr>
      <xdr:spPr>
        <a:xfrm>
          <a:off x="657225" y="10239375"/>
          <a:ext cx="438150" cy="1524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5</xdr:col>
      <xdr:colOff>0</xdr:colOff>
      <xdr:row>66</xdr:row>
      <xdr:rowOff>0</xdr:rowOff>
    </xdr:to>
    <xdr:sp>
      <xdr:nvSpPr>
        <xdr:cNvPr id="89" name="Rectangle 102"/>
        <xdr:cNvSpPr>
          <a:spLocks/>
        </xdr:cNvSpPr>
      </xdr:nvSpPr>
      <xdr:spPr>
        <a:xfrm>
          <a:off x="657225" y="9934575"/>
          <a:ext cx="438150" cy="152400"/>
        </a:xfrm>
        <a:prstGeom prst="rect">
          <a:avLst/>
        </a:prstGeom>
        <a:pattFill prst="ltVert">
          <a:fgClr>
            <a:srgbClr val="3366FF"/>
          </a:fgClr>
          <a:bgClr>
            <a:srgbClr val="FFFFFF"/>
          </a:bgClr>
        </a:patt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38100</xdr:colOff>
      <xdr:row>74</xdr:row>
      <xdr:rowOff>0</xdr:rowOff>
    </xdr:from>
    <xdr:to>
      <xdr:col>24</xdr:col>
      <xdr:colOff>0</xdr:colOff>
      <xdr:row>75</xdr:row>
      <xdr:rowOff>0</xdr:rowOff>
    </xdr:to>
    <xdr:sp>
      <xdr:nvSpPr>
        <xdr:cNvPr id="90" name="Rectangle 103"/>
        <xdr:cNvSpPr>
          <a:spLocks/>
        </xdr:cNvSpPr>
      </xdr:nvSpPr>
      <xdr:spPr>
        <a:xfrm>
          <a:off x="4419600" y="11306175"/>
          <a:ext cx="838200" cy="152400"/>
        </a:xfrm>
        <a:prstGeom prst="rect">
          <a:avLst/>
        </a:prstGeom>
        <a:pattFill prst="ltVert">
          <a:fgClr>
            <a:srgbClr val="3366FF"/>
          </a:fgClr>
          <a:bgClr>
            <a:srgbClr val="FFFFFF"/>
          </a:bgClr>
        </a:patt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76</xdr:row>
      <xdr:rowOff>0</xdr:rowOff>
    </xdr:from>
    <xdr:to>
      <xdr:col>24</xdr:col>
      <xdr:colOff>0</xdr:colOff>
      <xdr:row>78</xdr:row>
      <xdr:rowOff>0</xdr:rowOff>
    </xdr:to>
    <xdr:sp>
      <xdr:nvSpPr>
        <xdr:cNvPr id="91" name="AutoShape 104"/>
        <xdr:cNvSpPr>
          <a:spLocks noChangeAspect="1"/>
        </xdr:cNvSpPr>
      </xdr:nvSpPr>
      <xdr:spPr>
        <a:xfrm flipH="1">
          <a:off x="4381500" y="11610975"/>
          <a:ext cx="876300" cy="3048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101</xdr:row>
      <xdr:rowOff>0</xdr:rowOff>
    </xdr:from>
    <xdr:to>
      <xdr:col>20</xdr:col>
      <xdr:colOff>0</xdr:colOff>
      <xdr:row>104</xdr:row>
      <xdr:rowOff>0</xdr:rowOff>
    </xdr:to>
    <xdr:sp>
      <xdr:nvSpPr>
        <xdr:cNvPr id="92" name="AutoShape 105"/>
        <xdr:cNvSpPr>
          <a:spLocks/>
        </xdr:cNvSpPr>
      </xdr:nvSpPr>
      <xdr:spPr>
        <a:xfrm flipV="1">
          <a:off x="1314450" y="15420975"/>
          <a:ext cx="3067050" cy="457200"/>
        </a:xfrm>
        <a:prstGeom prst="triangle">
          <a:avLst>
            <a:gd name="adj" fmla="val -28574"/>
          </a:avLst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100</xdr:row>
      <xdr:rowOff>0</xdr:rowOff>
    </xdr:from>
    <xdr:to>
      <xdr:col>24</xdr:col>
      <xdr:colOff>0</xdr:colOff>
      <xdr:row>101</xdr:row>
      <xdr:rowOff>0</xdr:rowOff>
    </xdr:to>
    <xdr:sp>
      <xdr:nvSpPr>
        <xdr:cNvPr id="93" name="AutoShape 106"/>
        <xdr:cNvSpPr>
          <a:spLocks/>
        </xdr:cNvSpPr>
      </xdr:nvSpPr>
      <xdr:spPr>
        <a:xfrm flipH="1">
          <a:off x="4381500" y="15268575"/>
          <a:ext cx="876300" cy="1524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98</xdr:row>
      <xdr:rowOff>0</xdr:rowOff>
    </xdr:from>
    <xdr:to>
      <xdr:col>6</xdr:col>
      <xdr:colOff>0</xdr:colOff>
      <xdr:row>101</xdr:row>
      <xdr:rowOff>0</xdr:rowOff>
    </xdr:to>
    <xdr:sp>
      <xdr:nvSpPr>
        <xdr:cNvPr id="94" name="AutoShape 107"/>
        <xdr:cNvSpPr>
          <a:spLocks/>
        </xdr:cNvSpPr>
      </xdr:nvSpPr>
      <xdr:spPr>
        <a:xfrm>
          <a:off x="657225" y="14963775"/>
          <a:ext cx="657225" cy="4572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92</xdr:row>
      <xdr:rowOff>0</xdr:rowOff>
    </xdr:from>
    <xdr:to>
      <xdr:col>24</xdr:col>
      <xdr:colOff>76200</xdr:colOff>
      <xdr:row>95</xdr:row>
      <xdr:rowOff>85725</xdr:rowOff>
    </xdr:to>
    <xdr:grpSp>
      <xdr:nvGrpSpPr>
        <xdr:cNvPr id="95" name="Group 108"/>
        <xdr:cNvGrpSpPr>
          <a:grpSpLocks/>
        </xdr:cNvGrpSpPr>
      </xdr:nvGrpSpPr>
      <xdr:grpSpPr>
        <a:xfrm>
          <a:off x="581025" y="14049375"/>
          <a:ext cx="4752975" cy="542925"/>
          <a:chOff x="45" y="595"/>
          <a:chExt cx="369" cy="57"/>
        </a:xfrm>
        <a:solidFill>
          <a:srgbClr val="FFFFFF"/>
        </a:solidFill>
      </xdr:grpSpPr>
      <xdr:sp>
        <xdr:nvSpPr>
          <xdr:cNvPr id="96" name="Line 109"/>
          <xdr:cNvSpPr>
            <a:spLocks/>
          </xdr:cNvSpPr>
        </xdr:nvSpPr>
        <xdr:spPr>
          <a:xfrm>
            <a:off x="45" y="611"/>
            <a:ext cx="3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7" name="AutoShape 110"/>
          <xdr:cNvSpPr>
            <a:spLocks/>
          </xdr:cNvSpPr>
        </xdr:nvSpPr>
        <xdr:spPr>
          <a:xfrm flipH="1">
            <a:off x="340" y="595"/>
            <a:ext cx="68" cy="16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8" name="AutoShape 111"/>
          <xdr:cNvSpPr>
            <a:spLocks noChangeAspect="1"/>
          </xdr:cNvSpPr>
        </xdr:nvSpPr>
        <xdr:spPr>
          <a:xfrm flipH="1">
            <a:off x="101" y="599"/>
            <a:ext cx="52" cy="12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9" name="AutoShape 112"/>
          <xdr:cNvSpPr>
            <a:spLocks noChangeAspect="1"/>
          </xdr:cNvSpPr>
        </xdr:nvSpPr>
        <xdr:spPr>
          <a:xfrm rot="10800000" flipH="1">
            <a:off x="153" y="611"/>
            <a:ext cx="186" cy="41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0" name="AutoShape 113"/>
          <xdr:cNvSpPr>
            <a:spLocks noChangeAspect="1"/>
          </xdr:cNvSpPr>
        </xdr:nvSpPr>
        <xdr:spPr>
          <a:xfrm rot="10800000" flipH="1">
            <a:off x="51" y="611"/>
            <a:ext cx="52" cy="12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79</xdr:row>
      <xdr:rowOff>0</xdr:rowOff>
    </xdr:from>
    <xdr:to>
      <xdr:col>24</xdr:col>
      <xdr:colOff>0</xdr:colOff>
      <xdr:row>80</xdr:row>
      <xdr:rowOff>0</xdr:rowOff>
    </xdr:to>
    <xdr:sp>
      <xdr:nvSpPr>
        <xdr:cNvPr id="101" name="AutoShape 116"/>
        <xdr:cNvSpPr>
          <a:spLocks/>
        </xdr:cNvSpPr>
      </xdr:nvSpPr>
      <xdr:spPr>
        <a:xfrm flipH="1">
          <a:off x="4381500" y="12068175"/>
          <a:ext cx="876300" cy="152400"/>
        </a:xfrm>
        <a:prstGeom prst="rtTriangle">
          <a:avLst/>
        </a:prstGeom>
        <a:pattFill prst="ltVert">
          <a:fgClr>
            <a:srgbClr val="339966"/>
          </a:fgClr>
          <a:bgClr>
            <a:srgbClr val="FFFFFF"/>
          </a:bgClr>
        </a:patt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80</xdr:row>
      <xdr:rowOff>9525</xdr:rowOff>
    </xdr:from>
    <xdr:to>
      <xdr:col>19</xdr:col>
      <xdr:colOff>209550</xdr:colOff>
      <xdr:row>84</xdr:row>
      <xdr:rowOff>0</xdr:rowOff>
    </xdr:to>
    <xdr:sp>
      <xdr:nvSpPr>
        <xdr:cNvPr id="102" name="AutoShape 117"/>
        <xdr:cNvSpPr>
          <a:spLocks noChangeAspect="1"/>
        </xdr:cNvSpPr>
      </xdr:nvSpPr>
      <xdr:spPr>
        <a:xfrm rot="10800000" flipH="1">
          <a:off x="657225" y="12230100"/>
          <a:ext cx="3714750" cy="600075"/>
        </a:xfrm>
        <a:prstGeom prst="rtTriangle">
          <a:avLst/>
        </a:prstGeom>
        <a:pattFill prst="ltVert">
          <a:fgClr>
            <a:srgbClr val="339966"/>
          </a:fgClr>
          <a:bgClr>
            <a:srgbClr val="FFFFFF"/>
          </a:bgClr>
        </a:patt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24</xdr:col>
      <xdr:colOff>0</xdr:colOff>
      <xdr:row>90</xdr:row>
      <xdr:rowOff>28575</xdr:rowOff>
    </xdr:to>
    <xdr:sp>
      <xdr:nvSpPr>
        <xdr:cNvPr id="103" name="AutoShape 118"/>
        <xdr:cNvSpPr>
          <a:spLocks noChangeAspect="1"/>
        </xdr:cNvSpPr>
      </xdr:nvSpPr>
      <xdr:spPr>
        <a:xfrm rot="10800000">
          <a:off x="1314450" y="13134975"/>
          <a:ext cx="3943350" cy="638175"/>
        </a:xfrm>
        <a:prstGeom prst="rtTriangle">
          <a:avLst/>
        </a:prstGeom>
        <a:pattFill prst="ltVert">
          <a:fgClr>
            <a:srgbClr val="339966"/>
          </a:fgClr>
          <a:bgClr>
            <a:srgbClr val="FFFFFF"/>
          </a:bgClr>
        </a:patt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85</xdr:row>
      <xdr:rowOff>38100</xdr:rowOff>
    </xdr:from>
    <xdr:to>
      <xdr:col>6</xdr:col>
      <xdr:colOff>0</xdr:colOff>
      <xdr:row>86</xdr:row>
      <xdr:rowOff>0</xdr:rowOff>
    </xdr:to>
    <xdr:sp>
      <xdr:nvSpPr>
        <xdr:cNvPr id="104" name="AutoShape 119"/>
        <xdr:cNvSpPr>
          <a:spLocks noChangeAspect="1"/>
        </xdr:cNvSpPr>
      </xdr:nvSpPr>
      <xdr:spPr>
        <a:xfrm>
          <a:off x="657225" y="13020675"/>
          <a:ext cx="657225" cy="114300"/>
        </a:xfrm>
        <a:prstGeom prst="rtTriangle">
          <a:avLst/>
        </a:prstGeom>
        <a:pattFill prst="ltVert">
          <a:fgClr>
            <a:srgbClr val="339966"/>
          </a:fgClr>
          <a:bgClr>
            <a:srgbClr val="FFFFFF"/>
          </a:bgClr>
        </a:patt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68</xdr:row>
      <xdr:rowOff>0</xdr:rowOff>
    </xdr:to>
    <xdr:sp>
      <xdr:nvSpPr>
        <xdr:cNvPr id="105" name="Line 120"/>
        <xdr:cNvSpPr>
          <a:spLocks/>
        </xdr:cNvSpPr>
      </xdr:nvSpPr>
      <xdr:spPr>
        <a:xfrm>
          <a:off x="657225" y="10239375"/>
          <a:ext cx="0" cy="1524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76</xdr:row>
      <xdr:rowOff>0</xdr:rowOff>
    </xdr:from>
    <xdr:to>
      <xdr:col>24</xdr:col>
      <xdr:colOff>0</xdr:colOff>
      <xdr:row>78</xdr:row>
      <xdr:rowOff>0</xdr:rowOff>
    </xdr:to>
    <xdr:sp>
      <xdr:nvSpPr>
        <xdr:cNvPr id="106" name="Line 121"/>
        <xdr:cNvSpPr>
          <a:spLocks/>
        </xdr:cNvSpPr>
      </xdr:nvSpPr>
      <xdr:spPr>
        <a:xfrm>
          <a:off x="5257800" y="11610975"/>
          <a:ext cx="0" cy="3048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83</xdr:row>
      <xdr:rowOff>38100</xdr:rowOff>
    </xdr:to>
    <xdr:sp>
      <xdr:nvSpPr>
        <xdr:cNvPr id="107" name="Line 122"/>
        <xdr:cNvSpPr>
          <a:spLocks/>
        </xdr:cNvSpPr>
      </xdr:nvSpPr>
      <xdr:spPr>
        <a:xfrm>
          <a:off x="1314450" y="12220575"/>
          <a:ext cx="0" cy="4953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86</xdr:row>
      <xdr:rowOff>0</xdr:rowOff>
    </xdr:from>
    <xdr:to>
      <xdr:col>20</xdr:col>
      <xdr:colOff>0</xdr:colOff>
      <xdr:row>89</xdr:row>
      <xdr:rowOff>47625</xdr:rowOff>
    </xdr:to>
    <xdr:sp>
      <xdr:nvSpPr>
        <xdr:cNvPr id="108" name="Line 123"/>
        <xdr:cNvSpPr>
          <a:spLocks/>
        </xdr:cNvSpPr>
      </xdr:nvSpPr>
      <xdr:spPr>
        <a:xfrm>
          <a:off x="4381500" y="13134975"/>
          <a:ext cx="0" cy="504825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84</xdr:row>
      <xdr:rowOff>0</xdr:rowOff>
    </xdr:to>
    <xdr:sp>
      <xdr:nvSpPr>
        <xdr:cNvPr id="109" name="Line 124"/>
        <xdr:cNvSpPr>
          <a:spLocks/>
        </xdr:cNvSpPr>
      </xdr:nvSpPr>
      <xdr:spPr>
        <a:xfrm>
          <a:off x="657225" y="12220575"/>
          <a:ext cx="0" cy="6096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79</xdr:row>
      <xdr:rowOff>0</xdr:rowOff>
    </xdr:from>
    <xdr:to>
      <xdr:col>24</xdr:col>
      <xdr:colOff>0</xdr:colOff>
      <xdr:row>80</xdr:row>
      <xdr:rowOff>0</xdr:rowOff>
    </xdr:to>
    <xdr:sp>
      <xdr:nvSpPr>
        <xdr:cNvPr id="110" name="Line 125"/>
        <xdr:cNvSpPr>
          <a:spLocks/>
        </xdr:cNvSpPr>
      </xdr:nvSpPr>
      <xdr:spPr>
        <a:xfrm>
          <a:off x="5257800" y="12068175"/>
          <a:ext cx="0" cy="1524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85</xdr:row>
      <xdr:rowOff>38100</xdr:rowOff>
    </xdr:from>
    <xdr:to>
      <xdr:col>3</xdr:col>
      <xdr:colOff>0</xdr:colOff>
      <xdr:row>86</xdr:row>
      <xdr:rowOff>0</xdr:rowOff>
    </xdr:to>
    <xdr:sp>
      <xdr:nvSpPr>
        <xdr:cNvPr id="111" name="Line 126"/>
        <xdr:cNvSpPr>
          <a:spLocks/>
        </xdr:cNvSpPr>
      </xdr:nvSpPr>
      <xdr:spPr>
        <a:xfrm>
          <a:off x="657225" y="13020675"/>
          <a:ext cx="0" cy="1143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28575</xdr:colOff>
      <xdr:row>93</xdr:row>
      <xdr:rowOff>0</xdr:rowOff>
    </xdr:from>
    <xdr:to>
      <xdr:col>9</xdr:col>
      <xdr:colOff>28575</xdr:colOff>
      <xdr:row>95</xdr:row>
      <xdr:rowOff>85725</xdr:rowOff>
    </xdr:to>
    <xdr:sp>
      <xdr:nvSpPr>
        <xdr:cNvPr id="112" name="Line 129"/>
        <xdr:cNvSpPr>
          <a:spLocks/>
        </xdr:cNvSpPr>
      </xdr:nvSpPr>
      <xdr:spPr>
        <a:xfrm>
          <a:off x="2000250" y="14201775"/>
          <a:ext cx="0" cy="390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92</xdr:row>
      <xdr:rowOff>0</xdr:rowOff>
    </xdr:from>
    <xdr:to>
      <xdr:col>24</xdr:col>
      <xdr:colOff>0</xdr:colOff>
      <xdr:row>92</xdr:row>
      <xdr:rowOff>142875</xdr:rowOff>
    </xdr:to>
    <xdr:sp>
      <xdr:nvSpPr>
        <xdr:cNvPr id="113" name="Line 130"/>
        <xdr:cNvSpPr>
          <a:spLocks/>
        </xdr:cNvSpPr>
      </xdr:nvSpPr>
      <xdr:spPr>
        <a:xfrm>
          <a:off x="5257800" y="14049375"/>
          <a:ext cx="0" cy="1428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209550</xdr:colOff>
      <xdr:row>92</xdr:row>
      <xdr:rowOff>38100</xdr:rowOff>
    </xdr:from>
    <xdr:to>
      <xdr:col>8</xdr:col>
      <xdr:colOff>209550</xdr:colOff>
      <xdr:row>93</xdr:row>
      <xdr:rowOff>0</xdr:rowOff>
    </xdr:to>
    <xdr:sp>
      <xdr:nvSpPr>
        <xdr:cNvPr id="114" name="Line 131"/>
        <xdr:cNvSpPr>
          <a:spLocks/>
        </xdr:cNvSpPr>
      </xdr:nvSpPr>
      <xdr:spPr>
        <a:xfrm>
          <a:off x="1962150" y="14087475"/>
          <a:ext cx="0" cy="1143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142875</xdr:rowOff>
    </xdr:to>
    <xdr:sp>
      <xdr:nvSpPr>
        <xdr:cNvPr id="115" name="Line 132"/>
        <xdr:cNvSpPr>
          <a:spLocks/>
        </xdr:cNvSpPr>
      </xdr:nvSpPr>
      <xdr:spPr>
        <a:xfrm>
          <a:off x="657225" y="14201775"/>
          <a:ext cx="0" cy="1428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98</xdr:row>
      <xdr:rowOff>9525</xdr:rowOff>
    </xdr:from>
    <xdr:to>
      <xdr:col>3</xdr:col>
      <xdr:colOff>0</xdr:colOff>
      <xdr:row>101</xdr:row>
      <xdr:rowOff>9525</xdr:rowOff>
    </xdr:to>
    <xdr:sp>
      <xdr:nvSpPr>
        <xdr:cNvPr id="116" name="Line 133"/>
        <xdr:cNvSpPr>
          <a:spLocks/>
        </xdr:cNvSpPr>
      </xdr:nvSpPr>
      <xdr:spPr>
        <a:xfrm flipH="1">
          <a:off x="657225" y="14973300"/>
          <a:ext cx="0" cy="4572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9525</xdr:colOff>
      <xdr:row>101</xdr:row>
      <xdr:rowOff>0</xdr:rowOff>
    </xdr:from>
    <xdr:to>
      <xdr:col>9</xdr:col>
      <xdr:colOff>9525</xdr:colOff>
      <xdr:row>104</xdr:row>
      <xdr:rowOff>0</xdr:rowOff>
    </xdr:to>
    <xdr:sp>
      <xdr:nvSpPr>
        <xdr:cNvPr id="117" name="Line 134"/>
        <xdr:cNvSpPr>
          <a:spLocks/>
        </xdr:cNvSpPr>
      </xdr:nvSpPr>
      <xdr:spPr>
        <a:xfrm flipH="1">
          <a:off x="1981200" y="15420975"/>
          <a:ext cx="0" cy="4572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99</xdr:row>
      <xdr:rowOff>142875</xdr:rowOff>
    </xdr:from>
    <xdr:to>
      <xdr:col>24</xdr:col>
      <xdr:colOff>0</xdr:colOff>
      <xdr:row>101</xdr:row>
      <xdr:rowOff>0</xdr:rowOff>
    </xdr:to>
    <xdr:sp>
      <xdr:nvSpPr>
        <xdr:cNvPr id="118" name="Line 135"/>
        <xdr:cNvSpPr>
          <a:spLocks/>
        </xdr:cNvSpPr>
      </xdr:nvSpPr>
      <xdr:spPr>
        <a:xfrm>
          <a:off x="5257800" y="15259050"/>
          <a:ext cx="0" cy="1619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104</xdr:row>
      <xdr:rowOff>114300</xdr:rowOff>
    </xdr:to>
    <xdr:sp>
      <xdr:nvSpPr>
        <xdr:cNvPr id="119" name="Line 137"/>
        <xdr:cNvSpPr>
          <a:spLocks/>
        </xdr:cNvSpPr>
      </xdr:nvSpPr>
      <xdr:spPr>
        <a:xfrm>
          <a:off x="1314450" y="15420975"/>
          <a:ext cx="0" cy="571500"/>
        </a:xfrm>
        <a:prstGeom prst="line">
          <a:avLst/>
        </a:prstGeom>
        <a:noFill/>
        <a:ln w="63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28575</xdr:colOff>
      <xdr:row>100</xdr:row>
      <xdr:rowOff>9525</xdr:rowOff>
    </xdr:from>
    <xdr:to>
      <xdr:col>11</xdr:col>
      <xdr:colOff>180975</xdr:colOff>
      <xdr:row>100</xdr:row>
      <xdr:rowOff>9525</xdr:rowOff>
    </xdr:to>
    <xdr:sp>
      <xdr:nvSpPr>
        <xdr:cNvPr id="120" name="Line 138"/>
        <xdr:cNvSpPr>
          <a:spLocks/>
        </xdr:cNvSpPr>
      </xdr:nvSpPr>
      <xdr:spPr>
        <a:xfrm>
          <a:off x="2000250" y="15278100"/>
          <a:ext cx="5905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28575</xdr:colOff>
      <xdr:row>62</xdr:row>
      <xdr:rowOff>9525</xdr:rowOff>
    </xdr:from>
    <xdr:to>
      <xdr:col>6</xdr:col>
      <xdr:colOff>209550</xdr:colOff>
      <xdr:row>63</xdr:row>
      <xdr:rowOff>9525</xdr:rowOff>
    </xdr:to>
    <xdr:grpSp>
      <xdr:nvGrpSpPr>
        <xdr:cNvPr id="121" name="Group 150"/>
        <xdr:cNvGrpSpPr>
          <a:grpSpLocks/>
        </xdr:cNvGrpSpPr>
      </xdr:nvGrpSpPr>
      <xdr:grpSpPr>
        <a:xfrm>
          <a:off x="1123950" y="9486900"/>
          <a:ext cx="400050" cy="152400"/>
          <a:chOff x="87" y="996"/>
          <a:chExt cx="31" cy="16"/>
        </a:xfrm>
        <a:solidFill>
          <a:srgbClr val="FFFFFF"/>
        </a:solidFill>
      </xdr:grpSpPr>
      <xdr:sp>
        <xdr:nvSpPr>
          <xdr:cNvPr id="122" name="AutoShape 79"/>
          <xdr:cNvSpPr>
            <a:spLocks/>
          </xdr:cNvSpPr>
        </xdr:nvSpPr>
        <xdr:spPr>
          <a:xfrm>
            <a:off x="94" y="998"/>
            <a:ext cx="17" cy="8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23" name="Oval 81"/>
          <xdr:cNvSpPr>
            <a:spLocks/>
          </xdr:cNvSpPr>
        </xdr:nvSpPr>
        <xdr:spPr>
          <a:xfrm>
            <a:off x="100" y="996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24" name="Oval 82"/>
          <xdr:cNvSpPr>
            <a:spLocks/>
          </xdr:cNvSpPr>
        </xdr:nvSpPr>
        <xdr:spPr>
          <a:xfrm>
            <a:off x="100" y="1007"/>
            <a:ext cx="5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25" name="Line 84"/>
          <xdr:cNvSpPr>
            <a:spLocks/>
          </xdr:cNvSpPr>
        </xdr:nvSpPr>
        <xdr:spPr>
          <a:xfrm>
            <a:off x="87" y="1012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23</xdr:col>
      <xdr:colOff>190500</xdr:colOff>
      <xdr:row>61</xdr:row>
      <xdr:rowOff>123825</xdr:rowOff>
    </xdr:from>
    <xdr:to>
      <xdr:col>24</xdr:col>
      <xdr:colOff>38100</xdr:colOff>
      <xdr:row>62</xdr:row>
      <xdr:rowOff>19050</xdr:rowOff>
    </xdr:to>
    <xdr:sp>
      <xdr:nvSpPr>
        <xdr:cNvPr id="126" name="Oval 142"/>
        <xdr:cNvSpPr>
          <a:spLocks/>
        </xdr:cNvSpPr>
      </xdr:nvSpPr>
      <xdr:spPr>
        <a:xfrm>
          <a:off x="5229225" y="9448800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29</xdr:col>
      <xdr:colOff>28575</xdr:colOff>
      <xdr:row>62</xdr:row>
      <xdr:rowOff>9525</xdr:rowOff>
    </xdr:from>
    <xdr:to>
      <xdr:col>30</xdr:col>
      <xdr:colOff>209550</xdr:colOff>
      <xdr:row>63</xdr:row>
      <xdr:rowOff>9525</xdr:rowOff>
    </xdr:to>
    <xdr:grpSp>
      <xdr:nvGrpSpPr>
        <xdr:cNvPr id="127" name="Group 151"/>
        <xdr:cNvGrpSpPr>
          <a:grpSpLocks/>
        </xdr:cNvGrpSpPr>
      </xdr:nvGrpSpPr>
      <xdr:grpSpPr>
        <a:xfrm>
          <a:off x="6381750" y="9486900"/>
          <a:ext cx="400050" cy="152400"/>
          <a:chOff x="87" y="996"/>
          <a:chExt cx="31" cy="16"/>
        </a:xfrm>
        <a:solidFill>
          <a:srgbClr val="FFFFFF"/>
        </a:solidFill>
      </xdr:grpSpPr>
      <xdr:sp>
        <xdr:nvSpPr>
          <xdr:cNvPr id="128" name="AutoShape 152"/>
          <xdr:cNvSpPr>
            <a:spLocks/>
          </xdr:cNvSpPr>
        </xdr:nvSpPr>
        <xdr:spPr>
          <a:xfrm>
            <a:off x="94" y="998"/>
            <a:ext cx="17" cy="8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29" name="Oval 153"/>
          <xdr:cNvSpPr>
            <a:spLocks/>
          </xdr:cNvSpPr>
        </xdr:nvSpPr>
        <xdr:spPr>
          <a:xfrm>
            <a:off x="100" y="996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30" name="Oval 154"/>
          <xdr:cNvSpPr>
            <a:spLocks/>
          </xdr:cNvSpPr>
        </xdr:nvSpPr>
        <xdr:spPr>
          <a:xfrm>
            <a:off x="100" y="1007"/>
            <a:ext cx="5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31" name="Line 155"/>
          <xdr:cNvSpPr>
            <a:spLocks/>
          </xdr:cNvSpPr>
        </xdr:nvSpPr>
        <xdr:spPr>
          <a:xfrm>
            <a:off x="87" y="1012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63</xdr:row>
      <xdr:rowOff>104775</xdr:rowOff>
    </xdr:from>
    <xdr:to>
      <xdr:col>30</xdr:col>
      <xdr:colOff>0</xdr:colOff>
      <xdr:row>64</xdr:row>
      <xdr:rowOff>66675</xdr:rowOff>
    </xdr:to>
    <xdr:sp>
      <xdr:nvSpPr>
        <xdr:cNvPr id="132" name="Line 156"/>
        <xdr:cNvSpPr>
          <a:spLocks/>
        </xdr:cNvSpPr>
      </xdr:nvSpPr>
      <xdr:spPr>
        <a:xfrm>
          <a:off x="6572250" y="973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104775</xdr:rowOff>
    </xdr:from>
    <xdr:to>
      <xdr:col>32</xdr:col>
      <xdr:colOff>0</xdr:colOff>
      <xdr:row>64</xdr:row>
      <xdr:rowOff>66675</xdr:rowOff>
    </xdr:to>
    <xdr:sp>
      <xdr:nvSpPr>
        <xdr:cNvPr id="133" name="Line 157"/>
        <xdr:cNvSpPr>
          <a:spLocks/>
        </xdr:cNvSpPr>
      </xdr:nvSpPr>
      <xdr:spPr>
        <a:xfrm>
          <a:off x="7010400" y="973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31</xdr:col>
      <xdr:colOff>0</xdr:colOff>
      <xdr:row>63</xdr:row>
      <xdr:rowOff>104775</xdr:rowOff>
    </xdr:from>
    <xdr:to>
      <xdr:col>31</xdr:col>
      <xdr:colOff>0</xdr:colOff>
      <xdr:row>64</xdr:row>
      <xdr:rowOff>66675</xdr:rowOff>
    </xdr:to>
    <xdr:sp>
      <xdr:nvSpPr>
        <xdr:cNvPr id="134" name="Line 158"/>
        <xdr:cNvSpPr>
          <a:spLocks/>
        </xdr:cNvSpPr>
      </xdr:nvSpPr>
      <xdr:spPr>
        <a:xfrm>
          <a:off x="6791325" y="973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0</xdr:colOff>
      <xdr:row>63</xdr:row>
      <xdr:rowOff>104775</xdr:rowOff>
    </xdr:from>
    <xdr:to>
      <xdr:col>26</xdr:col>
      <xdr:colOff>0</xdr:colOff>
      <xdr:row>64</xdr:row>
      <xdr:rowOff>66675</xdr:rowOff>
    </xdr:to>
    <xdr:sp>
      <xdr:nvSpPr>
        <xdr:cNvPr id="135" name="Line 159"/>
        <xdr:cNvSpPr>
          <a:spLocks/>
        </xdr:cNvSpPr>
      </xdr:nvSpPr>
      <xdr:spPr>
        <a:xfrm>
          <a:off x="5695950" y="973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68</xdr:row>
      <xdr:rowOff>0</xdr:rowOff>
    </xdr:from>
    <xdr:to>
      <xdr:col>32</xdr:col>
      <xdr:colOff>104775</xdr:colOff>
      <xdr:row>68</xdr:row>
      <xdr:rowOff>0</xdr:rowOff>
    </xdr:to>
    <xdr:sp>
      <xdr:nvSpPr>
        <xdr:cNvPr id="136" name="Line 166"/>
        <xdr:cNvSpPr>
          <a:spLocks/>
        </xdr:cNvSpPr>
      </xdr:nvSpPr>
      <xdr:spPr>
        <a:xfrm>
          <a:off x="581025" y="10391775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74</xdr:row>
      <xdr:rowOff>0</xdr:rowOff>
    </xdr:from>
    <xdr:to>
      <xdr:col>32</xdr:col>
      <xdr:colOff>104775</xdr:colOff>
      <xdr:row>74</xdr:row>
      <xdr:rowOff>0</xdr:rowOff>
    </xdr:to>
    <xdr:sp>
      <xdr:nvSpPr>
        <xdr:cNvPr id="137" name="Line 167"/>
        <xdr:cNvSpPr>
          <a:spLocks/>
        </xdr:cNvSpPr>
      </xdr:nvSpPr>
      <xdr:spPr>
        <a:xfrm>
          <a:off x="581025" y="11306175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78</xdr:row>
      <xdr:rowOff>0</xdr:rowOff>
    </xdr:from>
    <xdr:to>
      <xdr:col>32</xdr:col>
      <xdr:colOff>104775</xdr:colOff>
      <xdr:row>78</xdr:row>
      <xdr:rowOff>0</xdr:rowOff>
    </xdr:to>
    <xdr:sp>
      <xdr:nvSpPr>
        <xdr:cNvPr id="138" name="Line 168"/>
        <xdr:cNvSpPr>
          <a:spLocks/>
        </xdr:cNvSpPr>
      </xdr:nvSpPr>
      <xdr:spPr>
        <a:xfrm>
          <a:off x="581025" y="11915775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80</xdr:row>
      <xdr:rowOff>0</xdr:rowOff>
    </xdr:from>
    <xdr:to>
      <xdr:col>32</xdr:col>
      <xdr:colOff>104775</xdr:colOff>
      <xdr:row>80</xdr:row>
      <xdr:rowOff>0</xdr:rowOff>
    </xdr:to>
    <xdr:sp>
      <xdr:nvSpPr>
        <xdr:cNvPr id="139" name="Line 169"/>
        <xdr:cNvSpPr>
          <a:spLocks/>
        </xdr:cNvSpPr>
      </xdr:nvSpPr>
      <xdr:spPr>
        <a:xfrm>
          <a:off x="581025" y="12220575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86</xdr:row>
      <xdr:rowOff>0</xdr:rowOff>
    </xdr:from>
    <xdr:to>
      <xdr:col>32</xdr:col>
      <xdr:colOff>104775</xdr:colOff>
      <xdr:row>86</xdr:row>
      <xdr:rowOff>0</xdr:rowOff>
    </xdr:to>
    <xdr:sp>
      <xdr:nvSpPr>
        <xdr:cNvPr id="140" name="Line 170"/>
        <xdr:cNvSpPr>
          <a:spLocks/>
        </xdr:cNvSpPr>
      </xdr:nvSpPr>
      <xdr:spPr>
        <a:xfrm>
          <a:off x="581025" y="13134975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32</xdr:col>
      <xdr:colOff>104775</xdr:colOff>
      <xdr:row>93</xdr:row>
      <xdr:rowOff>0</xdr:rowOff>
    </xdr:to>
    <xdr:sp>
      <xdr:nvSpPr>
        <xdr:cNvPr id="141" name="Line 171"/>
        <xdr:cNvSpPr>
          <a:spLocks/>
        </xdr:cNvSpPr>
      </xdr:nvSpPr>
      <xdr:spPr>
        <a:xfrm>
          <a:off x="581025" y="14201775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101</xdr:row>
      <xdr:rowOff>0</xdr:rowOff>
    </xdr:from>
    <xdr:to>
      <xdr:col>32</xdr:col>
      <xdr:colOff>104775</xdr:colOff>
      <xdr:row>101</xdr:row>
      <xdr:rowOff>0</xdr:rowOff>
    </xdr:to>
    <xdr:sp>
      <xdr:nvSpPr>
        <xdr:cNvPr id="142" name="Line 172"/>
        <xdr:cNvSpPr>
          <a:spLocks/>
        </xdr:cNvSpPr>
      </xdr:nvSpPr>
      <xdr:spPr>
        <a:xfrm>
          <a:off x="581025" y="15420975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9525</xdr:colOff>
      <xdr:row>61</xdr:row>
      <xdr:rowOff>85725</xdr:rowOff>
    </xdr:from>
    <xdr:to>
      <xdr:col>26</xdr:col>
      <xdr:colOff>9525</xdr:colOff>
      <xdr:row>62</xdr:row>
      <xdr:rowOff>57150</xdr:rowOff>
    </xdr:to>
    <xdr:sp>
      <xdr:nvSpPr>
        <xdr:cNvPr id="143" name="Line 173"/>
        <xdr:cNvSpPr>
          <a:spLocks/>
        </xdr:cNvSpPr>
      </xdr:nvSpPr>
      <xdr:spPr>
        <a:xfrm>
          <a:off x="5705475" y="9410700"/>
          <a:ext cx="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31</xdr:col>
      <xdr:colOff>9525</xdr:colOff>
      <xdr:row>61</xdr:row>
      <xdr:rowOff>85725</xdr:rowOff>
    </xdr:from>
    <xdr:to>
      <xdr:col>31</xdr:col>
      <xdr:colOff>9525</xdr:colOff>
      <xdr:row>62</xdr:row>
      <xdr:rowOff>57150</xdr:rowOff>
    </xdr:to>
    <xdr:sp>
      <xdr:nvSpPr>
        <xdr:cNvPr id="144" name="Line 174"/>
        <xdr:cNvSpPr>
          <a:spLocks/>
        </xdr:cNvSpPr>
      </xdr:nvSpPr>
      <xdr:spPr>
        <a:xfrm>
          <a:off x="6800850" y="9410700"/>
          <a:ext cx="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123825</xdr:rowOff>
    </xdr:from>
    <xdr:to>
      <xdr:col>0</xdr:col>
      <xdr:colOff>0</xdr:colOff>
      <xdr:row>109</xdr:row>
      <xdr:rowOff>38100</xdr:rowOff>
    </xdr:to>
    <xdr:sp>
      <xdr:nvSpPr>
        <xdr:cNvPr id="145" name="Line 175"/>
        <xdr:cNvSpPr>
          <a:spLocks/>
        </xdr:cNvSpPr>
      </xdr:nvSpPr>
      <xdr:spPr>
        <a:xfrm>
          <a:off x="0" y="9906000"/>
          <a:ext cx="0" cy="6772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114300</xdr:rowOff>
    </xdr:from>
    <xdr:to>
      <xdr:col>0</xdr:col>
      <xdr:colOff>0</xdr:colOff>
      <xdr:row>109</xdr:row>
      <xdr:rowOff>28575</xdr:rowOff>
    </xdr:to>
    <xdr:sp>
      <xdr:nvSpPr>
        <xdr:cNvPr id="146" name="Line 176"/>
        <xdr:cNvSpPr>
          <a:spLocks/>
        </xdr:cNvSpPr>
      </xdr:nvSpPr>
      <xdr:spPr>
        <a:xfrm>
          <a:off x="0" y="9896475"/>
          <a:ext cx="0" cy="6772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123825</xdr:rowOff>
    </xdr:from>
    <xdr:to>
      <xdr:col>0</xdr:col>
      <xdr:colOff>0</xdr:colOff>
      <xdr:row>109</xdr:row>
      <xdr:rowOff>38100</xdr:rowOff>
    </xdr:to>
    <xdr:sp>
      <xdr:nvSpPr>
        <xdr:cNvPr id="147" name="Line 177"/>
        <xdr:cNvSpPr>
          <a:spLocks/>
        </xdr:cNvSpPr>
      </xdr:nvSpPr>
      <xdr:spPr>
        <a:xfrm>
          <a:off x="0" y="9906000"/>
          <a:ext cx="0" cy="6772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123825</xdr:rowOff>
    </xdr:from>
    <xdr:to>
      <xdr:col>0</xdr:col>
      <xdr:colOff>0</xdr:colOff>
      <xdr:row>109</xdr:row>
      <xdr:rowOff>38100</xdr:rowOff>
    </xdr:to>
    <xdr:sp>
      <xdr:nvSpPr>
        <xdr:cNvPr id="148" name="Line 178"/>
        <xdr:cNvSpPr>
          <a:spLocks/>
        </xdr:cNvSpPr>
      </xdr:nvSpPr>
      <xdr:spPr>
        <a:xfrm>
          <a:off x="0" y="9906000"/>
          <a:ext cx="0" cy="6772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123825</xdr:rowOff>
    </xdr:from>
    <xdr:to>
      <xdr:col>0</xdr:col>
      <xdr:colOff>0</xdr:colOff>
      <xdr:row>109</xdr:row>
      <xdr:rowOff>38100</xdr:rowOff>
    </xdr:to>
    <xdr:sp>
      <xdr:nvSpPr>
        <xdr:cNvPr id="149" name="Line 179"/>
        <xdr:cNvSpPr>
          <a:spLocks/>
        </xdr:cNvSpPr>
      </xdr:nvSpPr>
      <xdr:spPr>
        <a:xfrm>
          <a:off x="0" y="9906000"/>
          <a:ext cx="0" cy="6772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123825</xdr:rowOff>
    </xdr:from>
    <xdr:to>
      <xdr:col>3</xdr:col>
      <xdr:colOff>0</xdr:colOff>
      <xdr:row>109</xdr:row>
      <xdr:rowOff>38100</xdr:rowOff>
    </xdr:to>
    <xdr:sp>
      <xdr:nvSpPr>
        <xdr:cNvPr id="150" name="Line 180"/>
        <xdr:cNvSpPr>
          <a:spLocks/>
        </xdr:cNvSpPr>
      </xdr:nvSpPr>
      <xdr:spPr>
        <a:xfrm>
          <a:off x="657225" y="9906000"/>
          <a:ext cx="0" cy="6772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123825</xdr:rowOff>
    </xdr:from>
    <xdr:to>
      <xdr:col>5</xdr:col>
      <xdr:colOff>0</xdr:colOff>
      <xdr:row>109</xdr:row>
      <xdr:rowOff>38100</xdr:rowOff>
    </xdr:to>
    <xdr:sp>
      <xdr:nvSpPr>
        <xdr:cNvPr id="151" name="Line 181"/>
        <xdr:cNvSpPr>
          <a:spLocks/>
        </xdr:cNvSpPr>
      </xdr:nvSpPr>
      <xdr:spPr>
        <a:xfrm>
          <a:off x="1095375" y="9906000"/>
          <a:ext cx="0" cy="6772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123825</xdr:rowOff>
    </xdr:from>
    <xdr:to>
      <xdr:col>6</xdr:col>
      <xdr:colOff>0</xdr:colOff>
      <xdr:row>109</xdr:row>
      <xdr:rowOff>38100</xdr:rowOff>
    </xdr:to>
    <xdr:sp>
      <xdr:nvSpPr>
        <xdr:cNvPr id="152" name="Line 182"/>
        <xdr:cNvSpPr>
          <a:spLocks/>
        </xdr:cNvSpPr>
      </xdr:nvSpPr>
      <xdr:spPr>
        <a:xfrm>
          <a:off x="1314450" y="9906000"/>
          <a:ext cx="0" cy="6772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123825</xdr:rowOff>
    </xdr:from>
    <xdr:to>
      <xdr:col>9</xdr:col>
      <xdr:colOff>0</xdr:colOff>
      <xdr:row>109</xdr:row>
      <xdr:rowOff>38100</xdr:rowOff>
    </xdr:to>
    <xdr:sp>
      <xdr:nvSpPr>
        <xdr:cNvPr id="153" name="Line 183"/>
        <xdr:cNvSpPr>
          <a:spLocks/>
        </xdr:cNvSpPr>
      </xdr:nvSpPr>
      <xdr:spPr>
        <a:xfrm>
          <a:off x="1971675" y="9906000"/>
          <a:ext cx="0" cy="6772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123825</xdr:rowOff>
    </xdr:from>
    <xdr:to>
      <xdr:col>20</xdr:col>
      <xdr:colOff>0</xdr:colOff>
      <xdr:row>109</xdr:row>
      <xdr:rowOff>38100</xdr:rowOff>
    </xdr:to>
    <xdr:sp>
      <xdr:nvSpPr>
        <xdr:cNvPr id="154" name="Line 184"/>
        <xdr:cNvSpPr>
          <a:spLocks/>
        </xdr:cNvSpPr>
      </xdr:nvSpPr>
      <xdr:spPr>
        <a:xfrm>
          <a:off x="4381500" y="9906000"/>
          <a:ext cx="0" cy="6772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64</xdr:row>
      <xdr:rowOff>123825</xdr:rowOff>
    </xdr:from>
    <xdr:to>
      <xdr:col>24</xdr:col>
      <xdr:colOff>0</xdr:colOff>
      <xdr:row>109</xdr:row>
      <xdr:rowOff>38100</xdr:rowOff>
    </xdr:to>
    <xdr:sp>
      <xdr:nvSpPr>
        <xdr:cNvPr id="155" name="Line 185"/>
        <xdr:cNvSpPr>
          <a:spLocks/>
        </xdr:cNvSpPr>
      </xdr:nvSpPr>
      <xdr:spPr>
        <a:xfrm>
          <a:off x="5257800" y="9906000"/>
          <a:ext cx="0" cy="6772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0</xdr:colOff>
      <xdr:row>64</xdr:row>
      <xdr:rowOff>123825</xdr:rowOff>
    </xdr:from>
    <xdr:to>
      <xdr:col>26</xdr:col>
      <xdr:colOff>0</xdr:colOff>
      <xdr:row>109</xdr:row>
      <xdr:rowOff>38100</xdr:rowOff>
    </xdr:to>
    <xdr:sp>
      <xdr:nvSpPr>
        <xdr:cNvPr id="156" name="Line 186"/>
        <xdr:cNvSpPr>
          <a:spLocks/>
        </xdr:cNvSpPr>
      </xdr:nvSpPr>
      <xdr:spPr>
        <a:xfrm>
          <a:off x="5695950" y="9906000"/>
          <a:ext cx="0" cy="6772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30</xdr:col>
      <xdr:colOff>0</xdr:colOff>
      <xdr:row>64</xdr:row>
      <xdr:rowOff>123825</xdr:rowOff>
    </xdr:from>
    <xdr:to>
      <xdr:col>30</xdr:col>
      <xdr:colOff>0</xdr:colOff>
      <xdr:row>109</xdr:row>
      <xdr:rowOff>38100</xdr:rowOff>
    </xdr:to>
    <xdr:sp>
      <xdr:nvSpPr>
        <xdr:cNvPr id="157" name="Line 187"/>
        <xdr:cNvSpPr>
          <a:spLocks/>
        </xdr:cNvSpPr>
      </xdr:nvSpPr>
      <xdr:spPr>
        <a:xfrm>
          <a:off x="6572250" y="9906000"/>
          <a:ext cx="0" cy="6772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123825</xdr:rowOff>
    </xdr:from>
    <xdr:to>
      <xdr:col>31</xdr:col>
      <xdr:colOff>0</xdr:colOff>
      <xdr:row>109</xdr:row>
      <xdr:rowOff>38100</xdr:rowOff>
    </xdr:to>
    <xdr:sp>
      <xdr:nvSpPr>
        <xdr:cNvPr id="158" name="Line 188"/>
        <xdr:cNvSpPr>
          <a:spLocks/>
        </xdr:cNvSpPr>
      </xdr:nvSpPr>
      <xdr:spPr>
        <a:xfrm>
          <a:off x="6791325" y="9906000"/>
          <a:ext cx="0" cy="6772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32</xdr:col>
      <xdr:colOff>0</xdr:colOff>
      <xdr:row>64</xdr:row>
      <xdr:rowOff>123825</xdr:rowOff>
    </xdr:from>
    <xdr:to>
      <xdr:col>32</xdr:col>
      <xdr:colOff>0</xdr:colOff>
      <xdr:row>109</xdr:row>
      <xdr:rowOff>38100</xdr:rowOff>
    </xdr:to>
    <xdr:sp>
      <xdr:nvSpPr>
        <xdr:cNvPr id="159" name="Line 189"/>
        <xdr:cNvSpPr>
          <a:spLocks/>
        </xdr:cNvSpPr>
      </xdr:nvSpPr>
      <xdr:spPr>
        <a:xfrm>
          <a:off x="7010400" y="9906000"/>
          <a:ext cx="0" cy="6772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73</xdr:row>
      <xdr:rowOff>104775</xdr:rowOff>
    </xdr:from>
    <xdr:to>
      <xdr:col>32</xdr:col>
      <xdr:colOff>0</xdr:colOff>
      <xdr:row>75</xdr:row>
      <xdr:rowOff>0</xdr:rowOff>
    </xdr:to>
    <xdr:grpSp>
      <xdr:nvGrpSpPr>
        <xdr:cNvPr id="160" name="Group 192"/>
        <xdr:cNvGrpSpPr>
          <a:grpSpLocks/>
        </xdr:cNvGrpSpPr>
      </xdr:nvGrpSpPr>
      <xdr:grpSpPr>
        <a:xfrm>
          <a:off x="5257800" y="11258550"/>
          <a:ext cx="1752600" cy="200025"/>
          <a:chOff x="408" y="1134"/>
          <a:chExt cx="136" cy="21"/>
        </a:xfrm>
        <a:solidFill>
          <a:srgbClr val="FFFFFF"/>
        </a:solidFill>
      </xdr:grpSpPr>
      <xdr:sp>
        <xdr:nvSpPr>
          <xdr:cNvPr id="161" name="AutoShape 190"/>
          <xdr:cNvSpPr>
            <a:spLocks/>
          </xdr:cNvSpPr>
        </xdr:nvSpPr>
        <xdr:spPr>
          <a:xfrm rot="10800000" flipH="1">
            <a:off x="408" y="1139"/>
            <a:ext cx="102" cy="16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62" name="AutoShape 191"/>
          <xdr:cNvSpPr>
            <a:spLocks noChangeAspect="1"/>
          </xdr:cNvSpPr>
        </xdr:nvSpPr>
        <xdr:spPr>
          <a:xfrm flipH="1">
            <a:off x="510" y="1134"/>
            <a:ext cx="34" cy="5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79</xdr:row>
      <xdr:rowOff>0</xdr:rowOff>
    </xdr:from>
    <xdr:to>
      <xdr:col>32</xdr:col>
      <xdr:colOff>0</xdr:colOff>
      <xdr:row>80</xdr:row>
      <xdr:rowOff>47625</xdr:rowOff>
    </xdr:to>
    <xdr:grpSp>
      <xdr:nvGrpSpPr>
        <xdr:cNvPr id="163" name="Group 193"/>
        <xdr:cNvGrpSpPr>
          <a:grpSpLocks/>
        </xdr:cNvGrpSpPr>
      </xdr:nvGrpSpPr>
      <xdr:grpSpPr>
        <a:xfrm flipV="1">
          <a:off x="5257800" y="12068175"/>
          <a:ext cx="1752600" cy="200025"/>
          <a:chOff x="408" y="1134"/>
          <a:chExt cx="136" cy="21"/>
        </a:xfrm>
        <a:solidFill>
          <a:srgbClr val="FFFFFF"/>
        </a:solidFill>
      </xdr:grpSpPr>
      <xdr:sp>
        <xdr:nvSpPr>
          <xdr:cNvPr id="164" name="AutoShape 194"/>
          <xdr:cNvSpPr>
            <a:spLocks/>
          </xdr:cNvSpPr>
        </xdr:nvSpPr>
        <xdr:spPr>
          <a:xfrm rot="10800000" flipH="1">
            <a:off x="408" y="1139"/>
            <a:ext cx="102" cy="16"/>
          </a:xfrm>
          <a:prstGeom prst="rtTriangle">
            <a:avLst/>
          </a:prstGeom>
          <a:pattFill prst="ltVert">
            <a:fgClr>
              <a:srgbClr val="008000"/>
            </a:fgClr>
            <a:bgClr>
              <a:srgbClr val="FFFFFF"/>
            </a:bgClr>
          </a:patt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65" name="AutoShape 195"/>
          <xdr:cNvSpPr>
            <a:spLocks noChangeAspect="1"/>
          </xdr:cNvSpPr>
        </xdr:nvSpPr>
        <xdr:spPr>
          <a:xfrm flipH="1">
            <a:off x="510" y="1134"/>
            <a:ext cx="34" cy="5"/>
          </a:xfrm>
          <a:prstGeom prst="rtTriangle">
            <a:avLst/>
          </a:prstGeom>
          <a:pattFill prst="ltVert">
            <a:fgClr>
              <a:srgbClr val="008000"/>
            </a:fgClr>
            <a:bgClr>
              <a:srgbClr val="FFFFFF"/>
            </a:bgClr>
          </a:patt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84</xdr:row>
      <xdr:rowOff>104775</xdr:rowOff>
    </xdr:from>
    <xdr:to>
      <xdr:col>32</xdr:col>
      <xdr:colOff>0</xdr:colOff>
      <xdr:row>90</xdr:row>
      <xdr:rowOff>28575</xdr:rowOff>
    </xdr:to>
    <xdr:grpSp>
      <xdr:nvGrpSpPr>
        <xdr:cNvPr id="166" name="Group 196"/>
        <xdr:cNvGrpSpPr>
          <a:grpSpLocks/>
        </xdr:cNvGrpSpPr>
      </xdr:nvGrpSpPr>
      <xdr:grpSpPr>
        <a:xfrm>
          <a:off x="5257800" y="12934950"/>
          <a:ext cx="1752600" cy="838200"/>
          <a:chOff x="408" y="1134"/>
          <a:chExt cx="136" cy="21"/>
        </a:xfrm>
        <a:solidFill>
          <a:srgbClr val="FFFFFF"/>
        </a:solidFill>
      </xdr:grpSpPr>
      <xdr:sp>
        <xdr:nvSpPr>
          <xdr:cNvPr id="167" name="AutoShape 197"/>
          <xdr:cNvSpPr>
            <a:spLocks/>
          </xdr:cNvSpPr>
        </xdr:nvSpPr>
        <xdr:spPr>
          <a:xfrm rot="10800000" flipH="1">
            <a:off x="408" y="1139"/>
            <a:ext cx="102" cy="16"/>
          </a:xfrm>
          <a:prstGeom prst="rtTriangle">
            <a:avLst/>
          </a:prstGeom>
          <a:pattFill prst="ltVert">
            <a:fgClr>
              <a:srgbClr val="008000"/>
            </a:fgClr>
            <a:bgClr>
              <a:srgbClr val="FFFFFF"/>
            </a:bgClr>
          </a:patt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68" name="AutoShape 198"/>
          <xdr:cNvSpPr>
            <a:spLocks noChangeAspect="1"/>
          </xdr:cNvSpPr>
        </xdr:nvSpPr>
        <xdr:spPr>
          <a:xfrm flipH="1">
            <a:off x="510" y="1134"/>
            <a:ext cx="34" cy="5"/>
          </a:xfrm>
          <a:prstGeom prst="rtTriangle">
            <a:avLst/>
          </a:prstGeom>
          <a:pattFill prst="ltVert">
            <a:fgClr>
              <a:srgbClr val="008000"/>
            </a:fgClr>
            <a:bgClr>
              <a:srgbClr val="FFFFFF"/>
            </a:bgClr>
          </a:patt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76</xdr:row>
      <xdr:rowOff>0</xdr:rowOff>
    </xdr:from>
    <xdr:to>
      <xdr:col>32</xdr:col>
      <xdr:colOff>0</xdr:colOff>
      <xdr:row>78</xdr:row>
      <xdr:rowOff>95250</xdr:rowOff>
    </xdr:to>
    <xdr:grpSp>
      <xdr:nvGrpSpPr>
        <xdr:cNvPr id="169" name="Group 199"/>
        <xdr:cNvGrpSpPr>
          <a:grpSpLocks/>
        </xdr:cNvGrpSpPr>
      </xdr:nvGrpSpPr>
      <xdr:grpSpPr>
        <a:xfrm flipV="1">
          <a:off x="5257800" y="11610975"/>
          <a:ext cx="1752600" cy="400050"/>
          <a:chOff x="408" y="1134"/>
          <a:chExt cx="136" cy="21"/>
        </a:xfrm>
        <a:solidFill>
          <a:srgbClr val="FFFFFF"/>
        </a:solidFill>
      </xdr:grpSpPr>
      <xdr:sp>
        <xdr:nvSpPr>
          <xdr:cNvPr id="170" name="AutoShape 200"/>
          <xdr:cNvSpPr>
            <a:spLocks/>
          </xdr:cNvSpPr>
        </xdr:nvSpPr>
        <xdr:spPr>
          <a:xfrm rot="10800000" flipH="1">
            <a:off x="408" y="1139"/>
            <a:ext cx="102" cy="16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71" name="AutoShape 201"/>
          <xdr:cNvSpPr>
            <a:spLocks noChangeAspect="1"/>
          </xdr:cNvSpPr>
        </xdr:nvSpPr>
        <xdr:spPr>
          <a:xfrm flipH="1">
            <a:off x="510" y="1134"/>
            <a:ext cx="34" cy="5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92</xdr:row>
      <xdr:rowOff>0</xdr:rowOff>
    </xdr:from>
    <xdr:to>
      <xdr:col>32</xdr:col>
      <xdr:colOff>0</xdr:colOff>
      <xdr:row>93</xdr:row>
      <xdr:rowOff>47625</xdr:rowOff>
    </xdr:to>
    <xdr:grpSp>
      <xdr:nvGrpSpPr>
        <xdr:cNvPr id="172" name="Group 202"/>
        <xdr:cNvGrpSpPr>
          <a:grpSpLocks/>
        </xdr:cNvGrpSpPr>
      </xdr:nvGrpSpPr>
      <xdr:grpSpPr>
        <a:xfrm flipV="1">
          <a:off x="5257800" y="14049375"/>
          <a:ext cx="1752600" cy="200025"/>
          <a:chOff x="408" y="1134"/>
          <a:chExt cx="136" cy="21"/>
        </a:xfrm>
        <a:solidFill>
          <a:srgbClr val="FFFFFF"/>
        </a:solidFill>
      </xdr:grpSpPr>
      <xdr:sp>
        <xdr:nvSpPr>
          <xdr:cNvPr id="173" name="AutoShape 203"/>
          <xdr:cNvSpPr>
            <a:spLocks/>
          </xdr:cNvSpPr>
        </xdr:nvSpPr>
        <xdr:spPr>
          <a:xfrm rot="10800000" flipH="1">
            <a:off x="408" y="1139"/>
            <a:ext cx="102" cy="16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74" name="AutoShape 204"/>
          <xdr:cNvSpPr>
            <a:spLocks noChangeAspect="1"/>
          </xdr:cNvSpPr>
        </xdr:nvSpPr>
        <xdr:spPr>
          <a:xfrm flipH="1">
            <a:off x="510" y="1134"/>
            <a:ext cx="34" cy="5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100</xdr:row>
      <xdr:rowOff>0</xdr:rowOff>
    </xdr:from>
    <xdr:to>
      <xdr:col>32</xdr:col>
      <xdr:colOff>0</xdr:colOff>
      <xdr:row>101</xdr:row>
      <xdr:rowOff>47625</xdr:rowOff>
    </xdr:to>
    <xdr:grpSp>
      <xdr:nvGrpSpPr>
        <xdr:cNvPr id="175" name="Group 205"/>
        <xdr:cNvGrpSpPr>
          <a:grpSpLocks/>
        </xdr:cNvGrpSpPr>
      </xdr:nvGrpSpPr>
      <xdr:grpSpPr>
        <a:xfrm flipV="1">
          <a:off x="5257800" y="15268575"/>
          <a:ext cx="1752600" cy="200025"/>
          <a:chOff x="408" y="1134"/>
          <a:chExt cx="136" cy="21"/>
        </a:xfrm>
        <a:solidFill>
          <a:srgbClr val="FFFFFF"/>
        </a:solidFill>
      </xdr:grpSpPr>
      <xdr:sp>
        <xdr:nvSpPr>
          <xdr:cNvPr id="176" name="AutoShape 206"/>
          <xdr:cNvSpPr>
            <a:spLocks/>
          </xdr:cNvSpPr>
        </xdr:nvSpPr>
        <xdr:spPr>
          <a:xfrm rot="10800000" flipH="1">
            <a:off x="408" y="1139"/>
            <a:ext cx="102" cy="16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77" name="AutoShape 207"/>
          <xdr:cNvSpPr>
            <a:spLocks noChangeAspect="1"/>
          </xdr:cNvSpPr>
        </xdr:nvSpPr>
        <xdr:spPr>
          <a:xfrm flipH="1">
            <a:off x="510" y="1134"/>
            <a:ext cx="34" cy="5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70</xdr:row>
      <xdr:rowOff>0</xdr:rowOff>
    </xdr:from>
    <xdr:to>
      <xdr:col>32</xdr:col>
      <xdr:colOff>104775</xdr:colOff>
      <xdr:row>70</xdr:row>
      <xdr:rowOff>0</xdr:rowOff>
    </xdr:to>
    <xdr:sp>
      <xdr:nvSpPr>
        <xdr:cNvPr id="178" name="Line 208"/>
        <xdr:cNvSpPr>
          <a:spLocks/>
        </xdr:cNvSpPr>
      </xdr:nvSpPr>
      <xdr:spPr>
        <a:xfrm>
          <a:off x="581025" y="10696575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69</xdr:row>
      <xdr:rowOff>57150</xdr:rowOff>
    </xdr:from>
    <xdr:to>
      <xdr:col>32</xdr:col>
      <xdr:colOff>0</xdr:colOff>
      <xdr:row>72</xdr:row>
      <xdr:rowOff>0</xdr:rowOff>
    </xdr:to>
    <xdr:grpSp>
      <xdr:nvGrpSpPr>
        <xdr:cNvPr id="179" name="Group 209"/>
        <xdr:cNvGrpSpPr>
          <a:grpSpLocks/>
        </xdr:cNvGrpSpPr>
      </xdr:nvGrpSpPr>
      <xdr:grpSpPr>
        <a:xfrm>
          <a:off x="5257800" y="10601325"/>
          <a:ext cx="1752600" cy="400050"/>
          <a:chOff x="408" y="1134"/>
          <a:chExt cx="136" cy="21"/>
        </a:xfrm>
        <a:solidFill>
          <a:srgbClr val="FFFFFF"/>
        </a:solidFill>
      </xdr:grpSpPr>
      <xdr:sp>
        <xdr:nvSpPr>
          <xdr:cNvPr id="180" name="AutoShape 210"/>
          <xdr:cNvSpPr>
            <a:spLocks/>
          </xdr:cNvSpPr>
        </xdr:nvSpPr>
        <xdr:spPr>
          <a:xfrm rot="10800000" flipH="1">
            <a:off x="408" y="1139"/>
            <a:ext cx="102" cy="16"/>
          </a:xfrm>
          <a:prstGeom prst="rtTriangle">
            <a:avLst/>
          </a:prstGeom>
          <a:pattFill prst="ltVert">
            <a:fgClr>
              <a:srgbClr val="008000"/>
            </a:fgClr>
            <a:bgClr>
              <a:srgbClr val="FFFFFF"/>
            </a:bgClr>
          </a:patt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81" name="AutoShape 211"/>
          <xdr:cNvSpPr>
            <a:spLocks noChangeAspect="1"/>
          </xdr:cNvSpPr>
        </xdr:nvSpPr>
        <xdr:spPr>
          <a:xfrm flipH="1">
            <a:off x="510" y="1134"/>
            <a:ext cx="34" cy="5"/>
          </a:xfrm>
          <a:prstGeom prst="rtTriangle">
            <a:avLst/>
          </a:prstGeom>
          <a:pattFill prst="ltVert">
            <a:fgClr>
              <a:srgbClr val="008000"/>
            </a:fgClr>
            <a:bgClr>
              <a:srgbClr val="FFFFFF"/>
            </a:bgClr>
          </a:patt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70</xdr:row>
      <xdr:rowOff>0</xdr:rowOff>
    </xdr:from>
    <xdr:to>
      <xdr:col>24</xdr:col>
      <xdr:colOff>0</xdr:colOff>
      <xdr:row>70</xdr:row>
      <xdr:rowOff>0</xdr:rowOff>
    </xdr:to>
    <xdr:sp>
      <xdr:nvSpPr>
        <xdr:cNvPr id="182" name="Line 212"/>
        <xdr:cNvSpPr>
          <a:spLocks/>
        </xdr:cNvSpPr>
      </xdr:nvSpPr>
      <xdr:spPr>
        <a:xfrm>
          <a:off x="657225" y="10696575"/>
          <a:ext cx="4600575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108</xdr:row>
      <xdr:rowOff>19050</xdr:rowOff>
    </xdr:from>
    <xdr:to>
      <xdr:col>3</xdr:col>
      <xdr:colOff>0</xdr:colOff>
      <xdr:row>117</xdr:row>
      <xdr:rowOff>95250</xdr:rowOff>
    </xdr:to>
    <xdr:sp>
      <xdr:nvSpPr>
        <xdr:cNvPr id="183" name="Line 213"/>
        <xdr:cNvSpPr>
          <a:spLocks/>
        </xdr:cNvSpPr>
      </xdr:nvSpPr>
      <xdr:spPr>
        <a:xfrm>
          <a:off x="657225" y="16506825"/>
          <a:ext cx="0" cy="1457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108</xdr:row>
      <xdr:rowOff>19050</xdr:rowOff>
    </xdr:from>
    <xdr:to>
      <xdr:col>5</xdr:col>
      <xdr:colOff>0</xdr:colOff>
      <xdr:row>117</xdr:row>
      <xdr:rowOff>95250</xdr:rowOff>
    </xdr:to>
    <xdr:sp>
      <xdr:nvSpPr>
        <xdr:cNvPr id="184" name="Line 214"/>
        <xdr:cNvSpPr>
          <a:spLocks/>
        </xdr:cNvSpPr>
      </xdr:nvSpPr>
      <xdr:spPr>
        <a:xfrm>
          <a:off x="1095375" y="16506825"/>
          <a:ext cx="0" cy="1457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108</xdr:row>
      <xdr:rowOff>19050</xdr:rowOff>
    </xdr:from>
    <xdr:to>
      <xdr:col>6</xdr:col>
      <xdr:colOff>0</xdr:colOff>
      <xdr:row>117</xdr:row>
      <xdr:rowOff>95250</xdr:rowOff>
    </xdr:to>
    <xdr:sp>
      <xdr:nvSpPr>
        <xdr:cNvPr id="185" name="Line 215"/>
        <xdr:cNvSpPr>
          <a:spLocks/>
        </xdr:cNvSpPr>
      </xdr:nvSpPr>
      <xdr:spPr>
        <a:xfrm>
          <a:off x="1314450" y="16506825"/>
          <a:ext cx="0" cy="1457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19050</xdr:rowOff>
    </xdr:from>
    <xdr:to>
      <xdr:col>9</xdr:col>
      <xdr:colOff>0</xdr:colOff>
      <xdr:row>117</xdr:row>
      <xdr:rowOff>95250</xdr:rowOff>
    </xdr:to>
    <xdr:sp>
      <xdr:nvSpPr>
        <xdr:cNvPr id="186" name="Line 216"/>
        <xdr:cNvSpPr>
          <a:spLocks/>
        </xdr:cNvSpPr>
      </xdr:nvSpPr>
      <xdr:spPr>
        <a:xfrm>
          <a:off x="1971675" y="16506825"/>
          <a:ext cx="0" cy="1457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108</xdr:row>
      <xdr:rowOff>19050</xdr:rowOff>
    </xdr:from>
    <xdr:to>
      <xdr:col>20</xdr:col>
      <xdr:colOff>0</xdr:colOff>
      <xdr:row>117</xdr:row>
      <xdr:rowOff>95250</xdr:rowOff>
    </xdr:to>
    <xdr:sp>
      <xdr:nvSpPr>
        <xdr:cNvPr id="187" name="Line 217"/>
        <xdr:cNvSpPr>
          <a:spLocks/>
        </xdr:cNvSpPr>
      </xdr:nvSpPr>
      <xdr:spPr>
        <a:xfrm>
          <a:off x="4381500" y="16506825"/>
          <a:ext cx="0" cy="1457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108</xdr:row>
      <xdr:rowOff>19050</xdr:rowOff>
    </xdr:from>
    <xdr:to>
      <xdr:col>24</xdr:col>
      <xdr:colOff>0</xdr:colOff>
      <xdr:row>117</xdr:row>
      <xdr:rowOff>95250</xdr:rowOff>
    </xdr:to>
    <xdr:sp>
      <xdr:nvSpPr>
        <xdr:cNvPr id="188" name="Line 218"/>
        <xdr:cNvSpPr>
          <a:spLocks/>
        </xdr:cNvSpPr>
      </xdr:nvSpPr>
      <xdr:spPr>
        <a:xfrm>
          <a:off x="5257800" y="16506825"/>
          <a:ext cx="0" cy="1457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0</xdr:colOff>
      <xdr:row>108</xdr:row>
      <xdr:rowOff>19050</xdr:rowOff>
    </xdr:from>
    <xdr:to>
      <xdr:col>26</xdr:col>
      <xdr:colOff>0</xdr:colOff>
      <xdr:row>117</xdr:row>
      <xdr:rowOff>95250</xdr:rowOff>
    </xdr:to>
    <xdr:sp>
      <xdr:nvSpPr>
        <xdr:cNvPr id="189" name="Line 219"/>
        <xdr:cNvSpPr>
          <a:spLocks/>
        </xdr:cNvSpPr>
      </xdr:nvSpPr>
      <xdr:spPr>
        <a:xfrm>
          <a:off x="5695950" y="16506825"/>
          <a:ext cx="0" cy="1457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30</xdr:col>
      <xdr:colOff>0</xdr:colOff>
      <xdr:row>108</xdr:row>
      <xdr:rowOff>19050</xdr:rowOff>
    </xdr:from>
    <xdr:to>
      <xdr:col>30</xdr:col>
      <xdr:colOff>0</xdr:colOff>
      <xdr:row>117</xdr:row>
      <xdr:rowOff>95250</xdr:rowOff>
    </xdr:to>
    <xdr:sp>
      <xdr:nvSpPr>
        <xdr:cNvPr id="190" name="Line 220"/>
        <xdr:cNvSpPr>
          <a:spLocks/>
        </xdr:cNvSpPr>
      </xdr:nvSpPr>
      <xdr:spPr>
        <a:xfrm>
          <a:off x="6572250" y="16506825"/>
          <a:ext cx="0" cy="1457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31</xdr:col>
      <xdr:colOff>0</xdr:colOff>
      <xdr:row>108</xdr:row>
      <xdr:rowOff>19050</xdr:rowOff>
    </xdr:from>
    <xdr:to>
      <xdr:col>31</xdr:col>
      <xdr:colOff>0</xdr:colOff>
      <xdr:row>117</xdr:row>
      <xdr:rowOff>95250</xdr:rowOff>
    </xdr:to>
    <xdr:sp>
      <xdr:nvSpPr>
        <xdr:cNvPr id="191" name="Line 221"/>
        <xdr:cNvSpPr>
          <a:spLocks/>
        </xdr:cNvSpPr>
      </xdr:nvSpPr>
      <xdr:spPr>
        <a:xfrm>
          <a:off x="6791325" y="16506825"/>
          <a:ext cx="0" cy="1457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32</xdr:col>
      <xdr:colOff>0</xdr:colOff>
      <xdr:row>108</xdr:row>
      <xdr:rowOff>19050</xdr:rowOff>
    </xdr:from>
    <xdr:to>
      <xdr:col>32</xdr:col>
      <xdr:colOff>0</xdr:colOff>
      <xdr:row>117</xdr:row>
      <xdr:rowOff>95250</xdr:rowOff>
    </xdr:to>
    <xdr:sp>
      <xdr:nvSpPr>
        <xdr:cNvPr id="192" name="Line 222"/>
        <xdr:cNvSpPr>
          <a:spLocks/>
        </xdr:cNvSpPr>
      </xdr:nvSpPr>
      <xdr:spPr>
        <a:xfrm>
          <a:off x="7010400" y="16506825"/>
          <a:ext cx="0" cy="1457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107</xdr:row>
      <xdr:rowOff>0</xdr:rowOff>
    </xdr:from>
    <xdr:to>
      <xdr:col>32</xdr:col>
      <xdr:colOff>104775</xdr:colOff>
      <xdr:row>107</xdr:row>
      <xdr:rowOff>0</xdr:rowOff>
    </xdr:to>
    <xdr:sp>
      <xdr:nvSpPr>
        <xdr:cNvPr id="193" name="Line 223"/>
        <xdr:cNvSpPr>
          <a:spLocks/>
        </xdr:cNvSpPr>
      </xdr:nvSpPr>
      <xdr:spPr>
        <a:xfrm>
          <a:off x="581025" y="16335375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110</xdr:row>
      <xdr:rowOff>0</xdr:rowOff>
    </xdr:from>
    <xdr:to>
      <xdr:col>32</xdr:col>
      <xdr:colOff>104775</xdr:colOff>
      <xdr:row>110</xdr:row>
      <xdr:rowOff>0</xdr:rowOff>
    </xdr:to>
    <xdr:sp>
      <xdr:nvSpPr>
        <xdr:cNvPr id="194" name="Line 224"/>
        <xdr:cNvSpPr>
          <a:spLocks/>
        </xdr:cNvSpPr>
      </xdr:nvSpPr>
      <xdr:spPr>
        <a:xfrm>
          <a:off x="581025" y="16792575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113</xdr:row>
      <xdr:rowOff>0</xdr:rowOff>
    </xdr:from>
    <xdr:to>
      <xdr:col>32</xdr:col>
      <xdr:colOff>104775</xdr:colOff>
      <xdr:row>113</xdr:row>
      <xdr:rowOff>0</xdr:rowOff>
    </xdr:to>
    <xdr:sp>
      <xdr:nvSpPr>
        <xdr:cNvPr id="195" name="Line 225"/>
        <xdr:cNvSpPr>
          <a:spLocks/>
        </xdr:cNvSpPr>
      </xdr:nvSpPr>
      <xdr:spPr>
        <a:xfrm>
          <a:off x="581025" y="17249775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116</xdr:row>
      <xdr:rowOff>0</xdr:rowOff>
    </xdr:from>
    <xdr:to>
      <xdr:col>32</xdr:col>
      <xdr:colOff>104775</xdr:colOff>
      <xdr:row>116</xdr:row>
      <xdr:rowOff>0</xdr:rowOff>
    </xdr:to>
    <xdr:sp>
      <xdr:nvSpPr>
        <xdr:cNvPr id="196" name="Line 226"/>
        <xdr:cNvSpPr>
          <a:spLocks/>
        </xdr:cNvSpPr>
      </xdr:nvSpPr>
      <xdr:spPr>
        <a:xfrm>
          <a:off x="581025" y="17706975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106</xdr:row>
      <xdr:rowOff>9525</xdr:rowOff>
    </xdr:from>
    <xdr:to>
      <xdr:col>32</xdr:col>
      <xdr:colOff>0</xdr:colOff>
      <xdr:row>108</xdr:row>
      <xdr:rowOff>133350</xdr:rowOff>
    </xdr:to>
    <xdr:grpSp>
      <xdr:nvGrpSpPr>
        <xdr:cNvPr id="197" name="Group 239"/>
        <xdr:cNvGrpSpPr>
          <a:grpSpLocks/>
        </xdr:cNvGrpSpPr>
      </xdr:nvGrpSpPr>
      <xdr:grpSpPr>
        <a:xfrm>
          <a:off x="5257800" y="16192500"/>
          <a:ext cx="1752600" cy="428625"/>
          <a:chOff x="408" y="1710"/>
          <a:chExt cx="136" cy="15"/>
        </a:xfrm>
        <a:solidFill>
          <a:srgbClr val="FFFFFF"/>
        </a:solidFill>
      </xdr:grpSpPr>
      <xdr:sp>
        <xdr:nvSpPr>
          <xdr:cNvPr id="198" name="AutoShape 228"/>
          <xdr:cNvSpPr>
            <a:spLocks noChangeAspect="1"/>
          </xdr:cNvSpPr>
        </xdr:nvSpPr>
        <xdr:spPr>
          <a:xfrm rot="10800000" flipH="1">
            <a:off x="442" y="1715"/>
            <a:ext cx="68" cy="10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99" name="AutoShape 229"/>
          <xdr:cNvSpPr>
            <a:spLocks noChangeAspect="1"/>
          </xdr:cNvSpPr>
        </xdr:nvSpPr>
        <xdr:spPr>
          <a:xfrm flipH="1">
            <a:off x="510" y="1710"/>
            <a:ext cx="34" cy="5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00" name="AutoShape 233"/>
          <xdr:cNvSpPr>
            <a:spLocks noChangeAspect="1"/>
          </xdr:cNvSpPr>
        </xdr:nvSpPr>
        <xdr:spPr>
          <a:xfrm flipH="1">
            <a:off x="408" y="1710"/>
            <a:ext cx="34" cy="5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109</xdr:row>
      <xdr:rowOff>57150</xdr:rowOff>
    </xdr:from>
    <xdr:to>
      <xdr:col>32</xdr:col>
      <xdr:colOff>0</xdr:colOff>
      <xdr:row>111</xdr:row>
      <xdr:rowOff>47625</xdr:rowOff>
    </xdr:to>
    <xdr:grpSp>
      <xdr:nvGrpSpPr>
        <xdr:cNvPr id="201" name="Group 237"/>
        <xdr:cNvGrpSpPr>
          <a:grpSpLocks/>
        </xdr:cNvGrpSpPr>
      </xdr:nvGrpSpPr>
      <xdr:grpSpPr>
        <a:xfrm>
          <a:off x="5257800" y="16697325"/>
          <a:ext cx="1752600" cy="295275"/>
          <a:chOff x="408" y="1758"/>
          <a:chExt cx="136" cy="15"/>
        </a:xfrm>
        <a:solidFill>
          <a:srgbClr val="FFFFFF"/>
        </a:solidFill>
      </xdr:grpSpPr>
      <xdr:sp>
        <xdr:nvSpPr>
          <xdr:cNvPr id="202" name="AutoShape 234"/>
          <xdr:cNvSpPr>
            <a:spLocks noChangeAspect="1"/>
          </xdr:cNvSpPr>
        </xdr:nvSpPr>
        <xdr:spPr>
          <a:xfrm rot="10800000" flipH="1">
            <a:off x="442" y="1763"/>
            <a:ext cx="68" cy="10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03" name="AutoShape 235"/>
          <xdr:cNvSpPr>
            <a:spLocks noChangeAspect="1"/>
          </xdr:cNvSpPr>
        </xdr:nvSpPr>
        <xdr:spPr>
          <a:xfrm flipH="1">
            <a:off x="510" y="1758"/>
            <a:ext cx="34" cy="5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04" name="AutoShape 236"/>
          <xdr:cNvSpPr>
            <a:spLocks noChangeAspect="1"/>
          </xdr:cNvSpPr>
        </xdr:nvSpPr>
        <xdr:spPr>
          <a:xfrm flipH="1" flipV="1">
            <a:off x="408" y="1763"/>
            <a:ext cx="34" cy="10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115</xdr:row>
      <xdr:rowOff>9525</xdr:rowOff>
    </xdr:from>
    <xdr:to>
      <xdr:col>32</xdr:col>
      <xdr:colOff>0</xdr:colOff>
      <xdr:row>116</xdr:row>
      <xdr:rowOff>0</xdr:rowOff>
    </xdr:to>
    <xdr:sp>
      <xdr:nvSpPr>
        <xdr:cNvPr id="205" name="AutoShape 238"/>
        <xdr:cNvSpPr>
          <a:spLocks/>
        </xdr:cNvSpPr>
      </xdr:nvSpPr>
      <xdr:spPr>
        <a:xfrm flipH="1">
          <a:off x="6791325" y="17564100"/>
          <a:ext cx="219075" cy="142875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0</xdr:rowOff>
    </xdr:from>
    <xdr:to>
      <xdr:col>32</xdr:col>
      <xdr:colOff>0</xdr:colOff>
      <xdr:row>114</xdr:row>
      <xdr:rowOff>0</xdr:rowOff>
    </xdr:to>
    <xdr:sp>
      <xdr:nvSpPr>
        <xdr:cNvPr id="206" name="Rectangle 240"/>
        <xdr:cNvSpPr>
          <a:spLocks/>
        </xdr:cNvSpPr>
      </xdr:nvSpPr>
      <xdr:spPr>
        <a:xfrm>
          <a:off x="6791325" y="17249775"/>
          <a:ext cx="219075" cy="1524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107</xdr:row>
      <xdr:rowOff>0</xdr:rowOff>
    </xdr:from>
    <xdr:to>
      <xdr:col>24</xdr:col>
      <xdr:colOff>0</xdr:colOff>
      <xdr:row>107</xdr:row>
      <xdr:rowOff>0</xdr:rowOff>
    </xdr:to>
    <xdr:sp>
      <xdr:nvSpPr>
        <xdr:cNvPr id="207" name="Line 241"/>
        <xdr:cNvSpPr>
          <a:spLocks/>
        </xdr:cNvSpPr>
      </xdr:nvSpPr>
      <xdr:spPr>
        <a:xfrm>
          <a:off x="657225" y="16335375"/>
          <a:ext cx="460057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110</xdr:row>
      <xdr:rowOff>0</xdr:rowOff>
    </xdr:from>
    <xdr:to>
      <xdr:col>24</xdr:col>
      <xdr:colOff>0</xdr:colOff>
      <xdr:row>110</xdr:row>
      <xdr:rowOff>0</xdr:rowOff>
    </xdr:to>
    <xdr:sp>
      <xdr:nvSpPr>
        <xdr:cNvPr id="208" name="Line 242"/>
        <xdr:cNvSpPr>
          <a:spLocks/>
        </xdr:cNvSpPr>
      </xdr:nvSpPr>
      <xdr:spPr>
        <a:xfrm>
          <a:off x="657225" y="16792575"/>
          <a:ext cx="46005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116</xdr:row>
      <xdr:rowOff>0</xdr:rowOff>
    </xdr:from>
    <xdr:to>
      <xdr:col>30</xdr:col>
      <xdr:colOff>190500</xdr:colOff>
      <xdr:row>116</xdr:row>
      <xdr:rowOff>0</xdr:rowOff>
    </xdr:to>
    <xdr:sp>
      <xdr:nvSpPr>
        <xdr:cNvPr id="209" name="Line 243"/>
        <xdr:cNvSpPr>
          <a:spLocks/>
        </xdr:cNvSpPr>
      </xdr:nvSpPr>
      <xdr:spPr>
        <a:xfrm>
          <a:off x="657225" y="17706975"/>
          <a:ext cx="61055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9525</xdr:colOff>
      <xdr:row>71</xdr:row>
      <xdr:rowOff>57150</xdr:rowOff>
    </xdr:from>
    <xdr:to>
      <xdr:col>24</xdr:col>
      <xdr:colOff>0</xdr:colOff>
      <xdr:row>72</xdr:row>
      <xdr:rowOff>95250</xdr:rowOff>
    </xdr:to>
    <xdr:sp>
      <xdr:nvSpPr>
        <xdr:cNvPr id="210" name="Rectangle 245"/>
        <xdr:cNvSpPr>
          <a:spLocks/>
        </xdr:cNvSpPr>
      </xdr:nvSpPr>
      <xdr:spPr>
        <a:xfrm>
          <a:off x="666750" y="10906125"/>
          <a:ext cx="45910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E"/>
              <a:ea typeface="Times New Roman CE"/>
              <a:cs typeface="Times New Roman CE"/>
            </a:rPr>
            <a:t>A befüggesztett részen mozgó erőből a C reakció ellentettje révén</a:t>
          </a:r>
        </a:p>
      </xdr:txBody>
    </xdr:sp>
    <xdr:clientData/>
  </xdr:twoCellAnchor>
  <xdr:twoCellAnchor>
    <xdr:from>
      <xdr:col>3</xdr:col>
      <xdr:colOff>0</xdr:colOff>
      <xdr:row>112</xdr:row>
      <xdr:rowOff>142875</xdr:rowOff>
    </xdr:from>
    <xdr:to>
      <xdr:col>30</xdr:col>
      <xdr:colOff>209550</xdr:colOff>
      <xdr:row>113</xdr:row>
      <xdr:rowOff>0</xdr:rowOff>
    </xdr:to>
    <xdr:sp>
      <xdr:nvSpPr>
        <xdr:cNvPr id="211" name="Line 244"/>
        <xdr:cNvSpPr>
          <a:spLocks/>
        </xdr:cNvSpPr>
      </xdr:nvSpPr>
      <xdr:spPr>
        <a:xfrm flipV="1">
          <a:off x="657225" y="17240250"/>
          <a:ext cx="6124575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76200</xdr:rowOff>
    </xdr:from>
    <xdr:to>
      <xdr:col>32</xdr:col>
      <xdr:colOff>9525</xdr:colOff>
      <xdr:row>73</xdr:row>
      <xdr:rowOff>95250</xdr:rowOff>
    </xdr:to>
    <xdr:sp>
      <xdr:nvSpPr>
        <xdr:cNvPr id="212" name="Rectangle 246"/>
        <xdr:cNvSpPr>
          <a:spLocks/>
        </xdr:cNvSpPr>
      </xdr:nvSpPr>
      <xdr:spPr>
        <a:xfrm>
          <a:off x="657225" y="11077575"/>
          <a:ext cx="6362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E"/>
              <a:ea typeface="Times New Roman CE"/>
              <a:cs typeface="Times New Roman CE"/>
            </a:rPr>
            <a:t>részesedik a fő rész, ennek megfelelően az </a:t>
          </a:r>
          <a:r>
            <a:rPr lang="en-US" cap="none" sz="1000" b="0" i="0" u="none" baseline="0"/>
            <a:t>h</a:t>
          </a:r>
          <a:r>
            <a:rPr lang="en-US" cap="none" sz="1000" b="0" i="0" u="none" baseline="0">
              <a:latin typeface="Times New Roman CE"/>
              <a:ea typeface="Times New Roman CE"/>
              <a:cs typeface="Times New Roman CE"/>
            </a:rPr>
            <a:t>(C) segítségével képezhetők a hatásordináták.</a:t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20</xdr:col>
      <xdr:colOff>9525</xdr:colOff>
      <xdr:row>129</xdr:row>
      <xdr:rowOff>0</xdr:rowOff>
    </xdr:to>
    <xdr:grpSp>
      <xdr:nvGrpSpPr>
        <xdr:cNvPr id="213" name="Group 250"/>
        <xdr:cNvGrpSpPr>
          <a:grpSpLocks/>
        </xdr:cNvGrpSpPr>
      </xdr:nvGrpSpPr>
      <xdr:grpSpPr>
        <a:xfrm>
          <a:off x="657225" y="18659475"/>
          <a:ext cx="3733800" cy="1066800"/>
          <a:chOff x="51" y="1961"/>
          <a:chExt cx="290" cy="119"/>
        </a:xfrm>
        <a:solidFill>
          <a:srgbClr val="FFFFFF"/>
        </a:solidFill>
      </xdr:grpSpPr>
      <xdr:sp>
        <xdr:nvSpPr>
          <xdr:cNvPr id="214" name="Line 247"/>
          <xdr:cNvSpPr>
            <a:spLocks/>
          </xdr:cNvSpPr>
        </xdr:nvSpPr>
        <xdr:spPr>
          <a:xfrm>
            <a:off x="51" y="1961"/>
            <a:ext cx="2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15" name="Line 248"/>
          <xdr:cNvSpPr>
            <a:spLocks/>
          </xdr:cNvSpPr>
        </xdr:nvSpPr>
        <xdr:spPr>
          <a:xfrm>
            <a:off x="289" y="1961"/>
            <a:ext cx="0" cy="8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16" name="Line 249"/>
          <xdr:cNvSpPr>
            <a:spLocks/>
          </xdr:cNvSpPr>
        </xdr:nvSpPr>
        <xdr:spPr>
          <a:xfrm flipH="1">
            <a:off x="85" y="1961"/>
            <a:ext cx="51" cy="1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4</xdr:col>
      <xdr:colOff>9525</xdr:colOff>
      <xdr:row>128</xdr:row>
      <xdr:rowOff>152400</xdr:rowOff>
    </xdr:from>
    <xdr:to>
      <xdr:col>5</xdr:col>
      <xdr:colOff>190500</xdr:colOff>
      <xdr:row>129</xdr:row>
      <xdr:rowOff>142875</xdr:rowOff>
    </xdr:to>
    <xdr:grpSp>
      <xdr:nvGrpSpPr>
        <xdr:cNvPr id="217" name="Group 251"/>
        <xdr:cNvGrpSpPr>
          <a:grpSpLocks/>
        </xdr:cNvGrpSpPr>
      </xdr:nvGrpSpPr>
      <xdr:grpSpPr>
        <a:xfrm>
          <a:off x="885825" y="19726275"/>
          <a:ext cx="400050" cy="142875"/>
          <a:chOff x="87" y="996"/>
          <a:chExt cx="31" cy="16"/>
        </a:xfrm>
        <a:solidFill>
          <a:srgbClr val="FFFFFF"/>
        </a:solidFill>
      </xdr:grpSpPr>
      <xdr:sp>
        <xdr:nvSpPr>
          <xdr:cNvPr id="218" name="AutoShape 252"/>
          <xdr:cNvSpPr>
            <a:spLocks/>
          </xdr:cNvSpPr>
        </xdr:nvSpPr>
        <xdr:spPr>
          <a:xfrm>
            <a:off x="94" y="998"/>
            <a:ext cx="17" cy="8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19" name="Oval 253"/>
          <xdr:cNvSpPr>
            <a:spLocks/>
          </xdr:cNvSpPr>
        </xdr:nvSpPr>
        <xdr:spPr>
          <a:xfrm>
            <a:off x="100" y="996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20" name="Oval 254"/>
          <xdr:cNvSpPr>
            <a:spLocks/>
          </xdr:cNvSpPr>
        </xdr:nvSpPr>
        <xdr:spPr>
          <a:xfrm>
            <a:off x="100" y="1007"/>
            <a:ext cx="5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21" name="Line 255"/>
          <xdr:cNvSpPr>
            <a:spLocks/>
          </xdr:cNvSpPr>
        </xdr:nvSpPr>
        <xdr:spPr>
          <a:xfrm>
            <a:off x="87" y="1012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127</xdr:row>
      <xdr:rowOff>0</xdr:rowOff>
    </xdr:from>
    <xdr:to>
      <xdr:col>17</xdr:col>
      <xdr:colOff>104775</xdr:colOff>
      <xdr:row>127</xdr:row>
      <xdr:rowOff>76200</xdr:rowOff>
    </xdr:to>
    <xdr:sp>
      <xdr:nvSpPr>
        <xdr:cNvPr id="222" name="AutoShape 256"/>
        <xdr:cNvSpPr>
          <a:spLocks/>
        </xdr:cNvSpPr>
      </xdr:nvSpPr>
      <xdr:spPr>
        <a:xfrm>
          <a:off x="3609975" y="19421475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16</xdr:col>
      <xdr:colOff>180975</xdr:colOff>
      <xdr:row>126</xdr:row>
      <xdr:rowOff>133350</xdr:rowOff>
    </xdr:from>
    <xdr:to>
      <xdr:col>17</xdr:col>
      <xdr:colOff>28575</xdr:colOff>
      <xdr:row>127</xdr:row>
      <xdr:rowOff>19050</xdr:rowOff>
    </xdr:to>
    <xdr:sp>
      <xdr:nvSpPr>
        <xdr:cNvPr id="223" name="Oval 257"/>
        <xdr:cNvSpPr>
          <a:spLocks/>
        </xdr:cNvSpPr>
      </xdr:nvSpPr>
      <xdr:spPr>
        <a:xfrm>
          <a:off x="3686175" y="19402425"/>
          <a:ext cx="6667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142875</xdr:colOff>
      <xdr:row>121</xdr:row>
      <xdr:rowOff>9525</xdr:rowOff>
    </xdr:from>
    <xdr:to>
      <xdr:col>23</xdr:col>
      <xdr:colOff>66675</xdr:colOff>
      <xdr:row>122</xdr:row>
      <xdr:rowOff>114300</xdr:rowOff>
    </xdr:to>
    <xdr:grpSp>
      <xdr:nvGrpSpPr>
        <xdr:cNvPr id="224" name="Group 261"/>
        <xdr:cNvGrpSpPr>
          <a:grpSpLocks/>
        </xdr:cNvGrpSpPr>
      </xdr:nvGrpSpPr>
      <xdr:grpSpPr>
        <a:xfrm>
          <a:off x="4743450" y="18516600"/>
          <a:ext cx="361950" cy="257175"/>
          <a:chOff x="383" y="1952"/>
          <a:chExt cx="28" cy="28"/>
        </a:xfrm>
        <a:solidFill>
          <a:srgbClr val="FFFFFF"/>
        </a:solidFill>
      </xdr:grpSpPr>
      <xdr:sp>
        <xdr:nvSpPr>
          <xdr:cNvPr id="225" name="Oval 258"/>
          <xdr:cNvSpPr>
            <a:spLocks/>
          </xdr:cNvSpPr>
        </xdr:nvSpPr>
        <xdr:spPr>
          <a:xfrm>
            <a:off x="390" y="1959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26" name="Line 259"/>
          <xdr:cNvSpPr>
            <a:spLocks/>
          </xdr:cNvSpPr>
        </xdr:nvSpPr>
        <xdr:spPr>
          <a:xfrm>
            <a:off x="397" y="1952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27" name="Line 260"/>
          <xdr:cNvSpPr>
            <a:spLocks/>
          </xdr:cNvSpPr>
        </xdr:nvSpPr>
        <xdr:spPr>
          <a:xfrm rot="16200000">
            <a:off x="383" y="1966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121</xdr:row>
      <xdr:rowOff>95250</xdr:rowOff>
    </xdr:from>
    <xdr:to>
      <xdr:col>6</xdr:col>
      <xdr:colOff>0</xdr:colOff>
      <xdr:row>122</xdr:row>
      <xdr:rowOff>57150</xdr:rowOff>
    </xdr:to>
    <xdr:sp>
      <xdr:nvSpPr>
        <xdr:cNvPr id="228" name="Line 262"/>
        <xdr:cNvSpPr>
          <a:spLocks/>
        </xdr:cNvSpPr>
      </xdr:nvSpPr>
      <xdr:spPr>
        <a:xfrm>
          <a:off x="1314450" y="18602325"/>
          <a:ext cx="0" cy="1143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0</xdr:colOff>
      <xdr:row>121</xdr:row>
      <xdr:rowOff>95250</xdr:rowOff>
    </xdr:from>
    <xdr:to>
      <xdr:col>14</xdr:col>
      <xdr:colOff>0</xdr:colOff>
      <xdr:row>122</xdr:row>
      <xdr:rowOff>57150</xdr:rowOff>
    </xdr:to>
    <xdr:sp>
      <xdr:nvSpPr>
        <xdr:cNvPr id="229" name="Line 263"/>
        <xdr:cNvSpPr>
          <a:spLocks/>
        </xdr:cNvSpPr>
      </xdr:nvSpPr>
      <xdr:spPr>
        <a:xfrm>
          <a:off x="3067050" y="18602325"/>
          <a:ext cx="0" cy="1143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16</xdr:col>
      <xdr:colOff>133350</xdr:colOff>
      <xdr:row>125</xdr:row>
      <xdr:rowOff>0</xdr:rowOff>
    </xdr:from>
    <xdr:to>
      <xdr:col>17</xdr:col>
      <xdr:colOff>76200</xdr:colOff>
      <xdr:row>125</xdr:row>
      <xdr:rowOff>0</xdr:rowOff>
    </xdr:to>
    <xdr:sp>
      <xdr:nvSpPr>
        <xdr:cNvPr id="230" name="Line 264"/>
        <xdr:cNvSpPr>
          <a:spLocks/>
        </xdr:cNvSpPr>
      </xdr:nvSpPr>
      <xdr:spPr>
        <a:xfrm rot="16200000">
          <a:off x="3638550" y="19116675"/>
          <a:ext cx="16192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133350</xdr:colOff>
      <xdr:row>126</xdr:row>
      <xdr:rowOff>104775</xdr:rowOff>
    </xdr:from>
    <xdr:to>
      <xdr:col>6</xdr:col>
      <xdr:colOff>76200</xdr:colOff>
      <xdr:row>126</xdr:row>
      <xdr:rowOff>114300</xdr:rowOff>
    </xdr:to>
    <xdr:sp>
      <xdr:nvSpPr>
        <xdr:cNvPr id="231" name="Line 265"/>
        <xdr:cNvSpPr>
          <a:spLocks/>
        </xdr:cNvSpPr>
      </xdr:nvSpPr>
      <xdr:spPr>
        <a:xfrm rot="-3011665">
          <a:off x="1228725" y="19373850"/>
          <a:ext cx="16192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121</xdr:row>
      <xdr:rowOff>95250</xdr:rowOff>
    </xdr:from>
    <xdr:to>
      <xdr:col>18</xdr:col>
      <xdr:colOff>0</xdr:colOff>
      <xdr:row>122</xdr:row>
      <xdr:rowOff>57150</xdr:rowOff>
    </xdr:to>
    <xdr:sp>
      <xdr:nvSpPr>
        <xdr:cNvPr id="232" name="Line 266"/>
        <xdr:cNvSpPr>
          <a:spLocks/>
        </xdr:cNvSpPr>
      </xdr:nvSpPr>
      <xdr:spPr>
        <a:xfrm>
          <a:off x="3943350" y="18602325"/>
          <a:ext cx="0" cy="1143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133350</xdr:colOff>
      <xdr:row>131</xdr:row>
      <xdr:rowOff>0</xdr:rowOff>
    </xdr:from>
    <xdr:to>
      <xdr:col>20</xdr:col>
      <xdr:colOff>104775</xdr:colOff>
      <xdr:row>131</xdr:row>
      <xdr:rowOff>0</xdr:rowOff>
    </xdr:to>
    <xdr:sp>
      <xdr:nvSpPr>
        <xdr:cNvPr id="233" name="Line 267"/>
        <xdr:cNvSpPr>
          <a:spLocks/>
        </xdr:cNvSpPr>
      </xdr:nvSpPr>
      <xdr:spPr>
        <a:xfrm>
          <a:off x="571500" y="20031075"/>
          <a:ext cx="391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123825</xdr:rowOff>
    </xdr:from>
    <xdr:to>
      <xdr:col>2</xdr:col>
      <xdr:colOff>0</xdr:colOff>
      <xdr:row>129</xdr:row>
      <xdr:rowOff>57150</xdr:rowOff>
    </xdr:to>
    <xdr:sp>
      <xdr:nvSpPr>
        <xdr:cNvPr id="234" name="Line 268"/>
        <xdr:cNvSpPr>
          <a:spLocks/>
        </xdr:cNvSpPr>
      </xdr:nvSpPr>
      <xdr:spPr>
        <a:xfrm>
          <a:off x="438150" y="1863090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121</xdr:row>
      <xdr:rowOff>114300</xdr:rowOff>
    </xdr:from>
    <xdr:to>
      <xdr:col>21</xdr:col>
      <xdr:colOff>0</xdr:colOff>
      <xdr:row>127</xdr:row>
      <xdr:rowOff>57150</xdr:rowOff>
    </xdr:to>
    <xdr:sp>
      <xdr:nvSpPr>
        <xdr:cNvPr id="235" name="Line 269"/>
        <xdr:cNvSpPr>
          <a:spLocks/>
        </xdr:cNvSpPr>
      </xdr:nvSpPr>
      <xdr:spPr>
        <a:xfrm>
          <a:off x="4600575" y="186213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130</xdr:row>
      <xdr:rowOff>104775</xdr:rowOff>
    </xdr:from>
    <xdr:to>
      <xdr:col>3</xdr:col>
      <xdr:colOff>0</xdr:colOff>
      <xdr:row>131</xdr:row>
      <xdr:rowOff>57150</xdr:rowOff>
    </xdr:to>
    <xdr:sp>
      <xdr:nvSpPr>
        <xdr:cNvPr id="236" name="Line 270"/>
        <xdr:cNvSpPr>
          <a:spLocks/>
        </xdr:cNvSpPr>
      </xdr:nvSpPr>
      <xdr:spPr>
        <a:xfrm>
          <a:off x="657225" y="199834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130</xdr:row>
      <xdr:rowOff>104775</xdr:rowOff>
    </xdr:from>
    <xdr:to>
      <xdr:col>5</xdr:col>
      <xdr:colOff>0</xdr:colOff>
      <xdr:row>131</xdr:row>
      <xdr:rowOff>57150</xdr:rowOff>
    </xdr:to>
    <xdr:sp>
      <xdr:nvSpPr>
        <xdr:cNvPr id="237" name="Line 271"/>
        <xdr:cNvSpPr>
          <a:spLocks/>
        </xdr:cNvSpPr>
      </xdr:nvSpPr>
      <xdr:spPr>
        <a:xfrm>
          <a:off x="1095375" y="199834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104775</xdr:rowOff>
    </xdr:from>
    <xdr:to>
      <xdr:col>6</xdr:col>
      <xdr:colOff>0</xdr:colOff>
      <xdr:row>131</xdr:row>
      <xdr:rowOff>57150</xdr:rowOff>
    </xdr:to>
    <xdr:sp>
      <xdr:nvSpPr>
        <xdr:cNvPr id="238" name="Line 272"/>
        <xdr:cNvSpPr>
          <a:spLocks/>
        </xdr:cNvSpPr>
      </xdr:nvSpPr>
      <xdr:spPr>
        <a:xfrm>
          <a:off x="1314450" y="199834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0</xdr:colOff>
      <xdr:row>130</xdr:row>
      <xdr:rowOff>104775</xdr:rowOff>
    </xdr:from>
    <xdr:to>
      <xdr:col>14</xdr:col>
      <xdr:colOff>0</xdr:colOff>
      <xdr:row>131</xdr:row>
      <xdr:rowOff>57150</xdr:rowOff>
    </xdr:to>
    <xdr:sp>
      <xdr:nvSpPr>
        <xdr:cNvPr id="239" name="Line 273"/>
        <xdr:cNvSpPr>
          <a:spLocks/>
        </xdr:cNvSpPr>
      </xdr:nvSpPr>
      <xdr:spPr>
        <a:xfrm>
          <a:off x="3067050" y="199834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130</xdr:row>
      <xdr:rowOff>104775</xdr:rowOff>
    </xdr:from>
    <xdr:to>
      <xdr:col>17</xdr:col>
      <xdr:colOff>0</xdr:colOff>
      <xdr:row>131</xdr:row>
      <xdr:rowOff>57150</xdr:rowOff>
    </xdr:to>
    <xdr:sp>
      <xdr:nvSpPr>
        <xdr:cNvPr id="240" name="Line 274"/>
        <xdr:cNvSpPr>
          <a:spLocks/>
        </xdr:cNvSpPr>
      </xdr:nvSpPr>
      <xdr:spPr>
        <a:xfrm>
          <a:off x="3724275" y="199834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130</xdr:row>
      <xdr:rowOff>104775</xdr:rowOff>
    </xdr:from>
    <xdr:to>
      <xdr:col>18</xdr:col>
      <xdr:colOff>0</xdr:colOff>
      <xdr:row>131</xdr:row>
      <xdr:rowOff>57150</xdr:rowOff>
    </xdr:to>
    <xdr:sp>
      <xdr:nvSpPr>
        <xdr:cNvPr id="241" name="Line 275"/>
        <xdr:cNvSpPr>
          <a:spLocks/>
        </xdr:cNvSpPr>
      </xdr:nvSpPr>
      <xdr:spPr>
        <a:xfrm>
          <a:off x="3943350" y="199834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130</xdr:row>
      <xdr:rowOff>104775</xdr:rowOff>
    </xdr:from>
    <xdr:to>
      <xdr:col>20</xdr:col>
      <xdr:colOff>0</xdr:colOff>
      <xdr:row>131</xdr:row>
      <xdr:rowOff>57150</xdr:rowOff>
    </xdr:to>
    <xdr:sp>
      <xdr:nvSpPr>
        <xdr:cNvPr id="242" name="Line 276"/>
        <xdr:cNvSpPr>
          <a:spLocks/>
        </xdr:cNvSpPr>
      </xdr:nvSpPr>
      <xdr:spPr>
        <a:xfrm>
          <a:off x="4381500" y="199834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152400</xdr:colOff>
      <xdr:row>129</xdr:row>
      <xdr:rowOff>0</xdr:rowOff>
    </xdr:from>
    <xdr:to>
      <xdr:col>2</xdr:col>
      <xdr:colOff>66675</xdr:colOff>
      <xdr:row>129</xdr:row>
      <xdr:rowOff>0</xdr:rowOff>
    </xdr:to>
    <xdr:sp>
      <xdr:nvSpPr>
        <xdr:cNvPr id="243" name="Line 277"/>
        <xdr:cNvSpPr>
          <a:spLocks/>
        </xdr:cNvSpPr>
      </xdr:nvSpPr>
      <xdr:spPr>
        <a:xfrm>
          <a:off x="371475" y="19726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152400</xdr:colOff>
      <xdr:row>122</xdr:row>
      <xdr:rowOff>0</xdr:rowOff>
    </xdr:from>
    <xdr:to>
      <xdr:col>2</xdr:col>
      <xdr:colOff>66675</xdr:colOff>
      <xdr:row>122</xdr:row>
      <xdr:rowOff>0</xdr:rowOff>
    </xdr:to>
    <xdr:sp>
      <xdr:nvSpPr>
        <xdr:cNvPr id="244" name="Line 278"/>
        <xdr:cNvSpPr>
          <a:spLocks/>
        </xdr:cNvSpPr>
      </xdr:nvSpPr>
      <xdr:spPr>
        <a:xfrm>
          <a:off x="371475" y="18659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152400</xdr:colOff>
      <xdr:row>127</xdr:row>
      <xdr:rowOff>0</xdr:rowOff>
    </xdr:from>
    <xdr:to>
      <xdr:col>21</xdr:col>
      <xdr:colOff>66675</xdr:colOff>
      <xdr:row>127</xdr:row>
      <xdr:rowOff>0</xdr:rowOff>
    </xdr:to>
    <xdr:sp>
      <xdr:nvSpPr>
        <xdr:cNvPr id="245" name="Line 279"/>
        <xdr:cNvSpPr>
          <a:spLocks/>
        </xdr:cNvSpPr>
      </xdr:nvSpPr>
      <xdr:spPr>
        <a:xfrm>
          <a:off x="4533900" y="19421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152400</xdr:colOff>
      <xdr:row>125</xdr:row>
      <xdr:rowOff>0</xdr:rowOff>
    </xdr:from>
    <xdr:to>
      <xdr:col>21</xdr:col>
      <xdr:colOff>66675</xdr:colOff>
      <xdr:row>125</xdr:row>
      <xdr:rowOff>0</xdr:rowOff>
    </xdr:to>
    <xdr:sp>
      <xdr:nvSpPr>
        <xdr:cNvPr id="246" name="Line 280"/>
        <xdr:cNvSpPr>
          <a:spLocks/>
        </xdr:cNvSpPr>
      </xdr:nvSpPr>
      <xdr:spPr>
        <a:xfrm>
          <a:off x="4533900" y="191166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152400</xdr:colOff>
      <xdr:row>122</xdr:row>
      <xdr:rowOff>0</xdr:rowOff>
    </xdr:from>
    <xdr:to>
      <xdr:col>21</xdr:col>
      <xdr:colOff>66675</xdr:colOff>
      <xdr:row>122</xdr:row>
      <xdr:rowOff>0</xdr:rowOff>
    </xdr:to>
    <xdr:sp>
      <xdr:nvSpPr>
        <xdr:cNvPr id="247" name="Line 281"/>
        <xdr:cNvSpPr>
          <a:spLocks/>
        </xdr:cNvSpPr>
      </xdr:nvSpPr>
      <xdr:spPr>
        <a:xfrm>
          <a:off x="4533900" y="18659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133</xdr:row>
      <xdr:rowOff>0</xdr:rowOff>
    </xdr:from>
    <xdr:to>
      <xdr:col>20</xdr:col>
      <xdr:colOff>85725</xdr:colOff>
      <xdr:row>133</xdr:row>
      <xdr:rowOff>0</xdr:rowOff>
    </xdr:to>
    <xdr:sp>
      <xdr:nvSpPr>
        <xdr:cNvPr id="248" name="Line 282"/>
        <xdr:cNvSpPr>
          <a:spLocks/>
        </xdr:cNvSpPr>
      </xdr:nvSpPr>
      <xdr:spPr>
        <a:xfrm>
          <a:off x="581025" y="20335875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137</xdr:row>
      <xdr:rowOff>0</xdr:rowOff>
    </xdr:from>
    <xdr:to>
      <xdr:col>20</xdr:col>
      <xdr:colOff>85725</xdr:colOff>
      <xdr:row>137</xdr:row>
      <xdr:rowOff>0</xdr:rowOff>
    </xdr:to>
    <xdr:sp>
      <xdr:nvSpPr>
        <xdr:cNvPr id="249" name="Line 283"/>
        <xdr:cNvSpPr>
          <a:spLocks/>
        </xdr:cNvSpPr>
      </xdr:nvSpPr>
      <xdr:spPr>
        <a:xfrm>
          <a:off x="581025" y="20945475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141</xdr:row>
      <xdr:rowOff>0</xdr:rowOff>
    </xdr:from>
    <xdr:to>
      <xdr:col>20</xdr:col>
      <xdr:colOff>85725</xdr:colOff>
      <xdr:row>141</xdr:row>
      <xdr:rowOff>0</xdr:rowOff>
    </xdr:to>
    <xdr:sp>
      <xdr:nvSpPr>
        <xdr:cNvPr id="250" name="Line 284"/>
        <xdr:cNvSpPr>
          <a:spLocks/>
        </xdr:cNvSpPr>
      </xdr:nvSpPr>
      <xdr:spPr>
        <a:xfrm>
          <a:off x="581025" y="21555075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144</xdr:row>
      <xdr:rowOff>0</xdr:rowOff>
    </xdr:from>
    <xdr:to>
      <xdr:col>20</xdr:col>
      <xdr:colOff>85725</xdr:colOff>
      <xdr:row>144</xdr:row>
      <xdr:rowOff>0</xdr:rowOff>
    </xdr:to>
    <xdr:sp>
      <xdr:nvSpPr>
        <xdr:cNvPr id="251" name="Line 285"/>
        <xdr:cNvSpPr>
          <a:spLocks/>
        </xdr:cNvSpPr>
      </xdr:nvSpPr>
      <xdr:spPr>
        <a:xfrm>
          <a:off x="581025" y="22012275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145</xdr:row>
      <xdr:rowOff>0</xdr:rowOff>
    </xdr:from>
    <xdr:to>
      <xdr:col>20</xdr:col>
      <xdr:colOff>85725</xdr:colOff>
      <xdr:row>145</xdr:row>
      <xdr:rowOff>0</xdr:rowOff>
    </xdr:to>
    <xdr:sp>
      <xdr:nvSpPr>
        <xdr:cNvPr id="252" name="Line 286"/>
        <xdr:cNvSpPr>
          <a:spLocks/>
        </xdr:cNvSpPr>
      </xdr:nvSpPr>
      <xdr:spPr>
        <a:xfrm>
          <a:off x="581025" y="22164675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148</xdr:row>
      <xdr:rowOff>0</xdr:rowOff>
    </xdr:from>
    <xdr:to>
      <xdr:col>20</xdr:col>
      <xdr:colOff>85725</xdr:colOff>
      <xdr:row>148</xdr:row>
      <xdr:rowOff>0</xdr:rowOff>
    </xdr:to>
    <xdr:sp>
      <xdr:nvSpPr>
        <xdr:cNvPr id="253" name="Line 287"/>
        <xdr:cNvSpPr>
          <a:spLocks/>
        </xdr:cNvSpPr>
      </xdr:nvSpPr>
      <xdr:spPr>
        <a:xfrm>
          <a:off x="581025" y="22621875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151</xdr:row>
      <xdr:rowOff>0</xdr:rowOff>
    </xdr:from>
    <xdr:to>
      <xdr:col>20</xdr:col>
      <xdr:colOff>85725</xdr:colOff>
      <xdr:row>151</xdr:row>
      <xdr:rowOff>0</xdr:rowOff>
    </xdr:to>
    <xdr:sp>
      <xdr:nvSpPr>
        <xdr:cNvPr id="254" name="Line 288"/>
        <xdr:cNvSpPr>
          <a:spLocks/>
        </xdr:cNvSpPr>
      </xdr:nvSpPr>
      <xdr:spPr>
        <a:xfrm>
          <a:off x="581025" y="23079075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154</xdr:row>
      <xdr:rowOff>0</xdr:rowOff>
    </xdr:from>
    <xdr:to>
      <xdr:col>20</xdr:col>
      <xdr:colOff>85725</xdr:colOff>
      <xdr:row>154</xdr:row>
      <xdr:rowOff>0</xdr:rowOff>
    </xdr:to>
    <xdr:sp>
      <xdr:nvSpPr>
        <xdr:cNvPr id="255" name="Line 289"/>
        <xdr:cNvSpPr>
          <a:spLocks/>
        </xdr:cNvSpPr>
      </xdr:nvSpPr>
      <xdr:spPr>
        <a:xfrm>
          <a:off x="581025" y="23536275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136</xdr:row>
      <xdr:rowOff>114300</xdr:rowOff>
    </xdr:from>
    <xdr:to>
      <xdr:col>20</xdr:col>
      <xdr:colOff>0</xdr:colOff>
      <xdr:row>139</xdr:row>
      <xdr:rowOff>76200</xdr:rowOff>
    </xdr:to>
    <xdr:grpSp>
      <xdr:nvGrpSpPr>
        <xdr:cNvPr id="256" name="Group 318"/>
        <xdr:cNvGrpSpPr>
          <a:grpSpLocks/>
        </xdr:cNvGrpSpPr>
      </xdr:nvGrpSpPr>
      <xdr:grpSpPr>
        <a:xfrm>
          <a:off x="657225" y="20907375"/>
          <a:ext cx="3724275" cy="419100"/>
          <a:chOff x="51" y="2245"/>
          <a:chExt cx="289" cy="47"/>
        </a:xfrm>
        <a:solidFill>
          <a:srgbClr val="FFFFFF"/>
        </a:solidFill>
      </xdr:grpSpPr>
      <xdr:sp>
        <xdr:nvSpPr>
          <xdr:cNvPr id="257" name="AutoShape 292"/>
          <xdr:cNvSpPr>
            <a:spLocks noChangeAspect="1"/>
          </xdr:cNvSpPr>
        </xdr:nvSpPr>
        <xdr:spPr>
          <a:xfrm rot="10800000">
            <a:off x="85" y="2250"/>
            <a:ext cx="255" cy="42"/>
          </a:xfrm>
          <a:prstGeom prst="rtTriangle">
            <a:avLst/>
          </a:prstGeom>
          <a:pattFill prst="ltVert">
            <a:fgClr>
              <a:srgbClr val="339966"/>
            </a:fgClr>
            <a:bgClr>
              <a:srgbClr val="FFFFFF"/>
            </a:bgClr>
          </a:patt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58" name="AutoShape 293"/>
          <xdr:cNvSpPr>
            <a:spLocks noChangeAspect="1"/>
          </xdr:cNvSpPr>
        </xdr:nvSpPr>
        <xdr:spPr>
          <a:xfrm>
            <a:off x="51" y="2245"/>
            <a:ext cx="31" cy="5"/>
          </a:xfrm>
          <a:prstGeom prst="rtTriangle">
            <a:avLst/>
          </a:prstGeom>
          <a:pattFill prst="ltVert">
            <a:fgClr>
              <a:srgbClr val="339966"/>
            </a:fgClr>
            <a:bgClr>
              <a:srgbClr val="FFFFFF"/>
            </a:bgClr>
          </a:patt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121</xdr:row>
      <xdr:rowOff>123825</xdr:rowOff>
    </xdr:from>
    <xdr:to>
      <xdr:col>20</xdr:col>
      <xdr:colOff>9525</xdr:colOff>
      <xdr:row>121</xdr:row>
      <xdr:rowOff>123825</xdr:rowOff>
    </xdr:to>
    <xdr:sp>
      <xdr:nvSpPr>
        <xdr:cNvPr id="259" name="Line 294"/>
        <xdr:cNvSpPr>
          <a:spLocks/>
        </xdr:cNvSpPr>
      </xdr:nvSpPr>
      <xdr:spPr>
        <a:xfrm>
          <a:off x="666750" y="18630900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140</xdr:row>
      <xdr:rowOff>0</xdr:rowOff>
    </xdr:from>
    <xdr:to>
      <xdr:col>5</xdr:col>
      <xdr:colOff>209550</xdr:colOff>
      <xdr:row>141</xdr:row>
      <xdr:rowOff>0</xdr:rowOff>
    </xdr:to>
    <xdr:sp>
      <xdr:nvSpPr>
        <xdr:cNvPr id="260" name="Rectangle 295"/>
        <xdr:cNvSpPr>
          <a:spLocks/>
        </xdr:cNvSpPr>
      </xdr:nvSpPr>
      <xdr:spPr>
        <a:xfrm>
          <a:off x="657225" y="21402675"/>
          <a:ext cx="647700" cy="1524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142</xdr:row>
      <xdr:rowOff>0</xdr:rowOff>
    </xdr:from>
    <xdr:to>
      <xdr:col>6</xdr:col>
      <xdr:colOff>0</xdr:colOff>
      <xdr:row>144</xdr:row>
      <xdr:rowOff>0</xdr:rowOff>
    </xdr:to>
    <xdr:sp>
      <xdr:nvSpPr>
        <xdr:cNvPr id="261" name="AutoShape 296"/>
        <xdr:cNvSpPr>
          <a:spLocks/>
        </xdr:cNvSpPr>
      </xdr:nvSpPr>
      <xdr:spPr>
        <a:xfrm>
          <a:off x="657225" y="21707475"/>
          <a:ext cx="657225" cy="3048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145</xdr:row>
      <xdr:rowOff>0</xdr:rowOff>
    </xdr:from>
    <xdr:to>
      <xdr:col>20</xdr:col>
      <xdr:colOff>0</xdr:colOff>
      <xdr:row>146</xdr:row>
      <xdr:rowOff>0</xdr:rowOff>
    </xdr:to>
    <xdr:sp>
      <xdr:nvSpPr>
        <xdr:cNvPr id="262" name="Rectangle 297"/>
        <xdr:cNvSpPr>
          <a:spLocks/>
        </xdr:cNvSpPr>
      </xdr:nvSpPr>
      <xdr:spPr>
        <a:xfrm>
          <a:off x="3943350" y="22164675"/>
          <a:ext cx="438150" cy="1524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146</xdr:row>
      <xdr:rowOff>104775</xdr:rowOff>
    </xdr:from>
    <xdr:to>
      <xdr:col>20</xdr:col>
      <xdr:colOff>0</xdr:colOff>
      <xdr:row>148</xdr:row>
      <xdr:rowOff>0</xdr:rowOff>
    </xdr:to>
    <xdr:sp>
      <xdr:nvSpPr>
        <xdr:cNvPr id="263" name="AutoShape 298"/>
        <xdr:cNvSpPr>
          <a:spLocks noChangeAspect="1"/>
        </xdr:cNvSpPr>
      </xdr:nvSpPr>
      <xdr:spPr>
        <a:xfrm flipH="1">
          <a:off x="3943350" y="22421850"/>
          <a:ext cx="438150" cy="200025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14</xdr:col>
      <xdr:colOff>0</xdr:colOff>
      <xdr:row>156</xdr:row>
      <xdr:rowOff>0</xdr:rowOff>
    </xdr:to>
    <xdr:sp>
      <xdr:nvSpPr>
        <xdr:cNvPr id="264" name="AutoShape 299"/>
        <xdr:cNvSpPr>
          <a:spLocks/>
        </xdr:cNvSpPr>
      </xdr:nvSpPr>
      <xdr:spPr>
        <a:xfrm rot="10800000">
          <a:off x="1095375" y="23536275"/>
          <a:ext cx="1971675" cy="3048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132</xdr:row>
      <xdr:rowOff>0</xdr:rowOff>
    </xdr:from>
    <xdr:to>
      <xdr:col>3</xdr:col>
      <xdr:colOff>0</xdr:colOff>
      <xdr:row>160</xdr:row>
      <xdr:rowOff>0</xdr:rowOff>
    </xdr:to>
    <xdr:sp>
      <xdr:nvSpPr>
        <xdr:cNvPr id="265" name="Line 301"/>
        <xdr:cNvSpPr>
          <a:spLocks/>
        </xdr:cNvSpPr>
      </xdr:nvSpPr>
      <xdr:spPr>
        <a:xfrm>
          <a:off x="657225" y="20183475"/>
          <a:ext cx="0" cy="426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0</xdr:colOff>
      <xdr:row>160</xdr:row>
      <xdr:rowOff>0</xdr:rowOff>
    </xdr:to>
    <xdr:sp>
      <xdr:nvSpPr>
        <xdr:cNvPr id="266" name="Line 302"/>
        <xdr:cNvSpPr>
          <a:spLocks/>
        </xdr:cNvSpPr>
      </xdr:nvSpPr>
      <xdr:spPr>
        <a:xfrm>
          <a:off x="1095375" y="20183475"/>
          <a:ext cx="0" cy="426720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160</xdr:row>
      <xdr:rowOff>0</xdr:rowOff>
    </xdr:to>
    <xdr:sp>
      <xdr:nvSpPr>
        <xdr:cNvPr id="267" name="Line 303"/>
        <xdr:cNvSpPr>
          <a:spLocks/>
        </xdr:cNvSpPr>
      </xdr:nvSpPr>
      <xdr:spPr>
        <a:xfrm>
          <a:off x="1314450" y="20183475"/>
          <a:ext cx="0" cy="426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132</xdr:row>
      <xdr:rowOff>0</xdr:rowOff>
    </xdr:from>
    <xdr:to>
      <xdr:col>8</xdr:col>
      <xdr:colOff>0</xdr:colOff>
      <xdr:row>160</xdr:row>
      <xdr:rowOff>0</xdr:rowOff>
    </xdr:to>
    <xdr:sp>
      <xdr:nvSpPr>
        <xdr:cNvPr id="268" name="Line 304"/>
        <xdr:cNvSpPr>
          <a:spLocks/>
        </xdr:cNvSpPr>
      </xdr:nvSpPr>
      <xdr:spPr>
        <a:xfrm>
          <a:off x="1752600" y="20183475"/>
          <a:ext cx="0" cy="426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0</xdr:colOff>
      <xdr:row>132</xdr:row>
      <xdr:rowOff>0</xdr:rowOff>
    </xdr:from>
    <xdr:to>
      <xdr:col>14</xdr:col>
      <xdr:colOff>0</xdr:colOff>
      <xdr:row>160</xdr:row>
      <xdr:rowOff>0</xdr:rowOff>
    </xdr:to>
    <xdr:sp>
      <xdr:nvSpPr>
        <xdr:cNvPr id="269" name="Line 305"/>
        <xdr:cNvSpPr>
          <a:spLocks/>
        </xdr:cNvSpPr>
      </xdr:nvSpPr>
      <xdr:spPr>
        <a:xfrm>
          <a:off x="3067050" y="20183475"/>
          <a:ext cx="0" cy="426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132</xdr:row>
      <xdr:rowOff>0</xdr:rowOff>
    </xdr:from>
    <xdr:to>
      <xdr:col>17</xdr:col>
      <xdr:colOff>0</xdr:colOff>
      <xdr:row>160</xdr:row>
      <xdr:rowOff>0</xdr:rowOff>
    </xdr:to>
    <xdr:sp>
      <xdr:nvSpPr>
        <xdr:cNvPr id="270" name="Line 306"/>
        <xdr:cNvSpPr>
          <a:spLocks/>
        </xdr:cNvSpPr>
      </xdr:nvSpPr>
      <xdr:spPr>
        <a:xfrm>
          <a:off x="3724275" y="20183475"/>
          <a:ext cx="0" cy="426720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132</xdr:row>
      <xdr:rowOff>0</xdr:rowOff>
    </xdr:from>
    <xdr:to>
      <xdr:col>18</xdr:col>
      <xdr:colOff>0</xdr:colOff>
      <xdr:row>160</xdr:row>
      <xdr:rowOff>0</xdr:rowOff>
    </xdr:to>
    <xdr:sp>
      <xdr:nvSpPr>
        <xdr:cNvPr id="271" name="Line 307"/>
        <xdr:cNvSpPr>
          <a:spLocks/>
        </xdr:cNvSpPr>
      </xdr:nvSpPr>
      <xdr:spPr>
        <a:xfrm>
          <a:off x="3943350" y="20183475"/>
          <a:ext cx="0" cy="426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132</xdr:row>
      <xdr:rowOff>0</xdr:rowOff>
    </xdr:from>
    <xdr:to>
      <xdr:col>20</xdr:col>
      <xdr:colOff>0</xdr:colOff>
      <xdr:row>160</xdr:row>
      <xdr:rowOff>0</xdr:rowOff>
    </xdr:to>
    <xdr:sp>
      <xdr:nvSpPr>
        <xdr:cNvPr id="272" name="Line 308"/>
        <xdr:cNvSpPr>
          <a:spLocks/>
        </xdr:cNvSpPr>
      </xdr:nvSpPr>
      <xdr:spPr>
        <a:xfrm>
          <a:off x="4381500" y="20183475"/>
          <a:ext cx="0" cy="426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130</xdr:row>
      <xdr:rowOff>104775</xdr:rowOff>
    </xdr:from>
    <xdr:to>
      <xdr:col>8</xdr:col>
      <xdr:colOff>0</xdr:colOff>
      <xdr:row>131</xdr:row>
      <xdr:rowOff>57150</xdr:rowOff>
    </xdr:to>
    <xdr:sp>
      <xdr:nvSpPr>
        <xdr:cNvPr id="273" name="Line 309"/>
        <xdr:cNvSpPr>
          <a:spLocks/>
        </xdr:cNvSpPr>
      </xdr:nvSpPr>
      <xdr:spPr>
        <a:xfrm>
          <a:off x="1752600" y="199834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0</xdr:colOff>
      <xdr:row>154</xdr:row>
      <xdr:rowOff>0</xdr:rowOff>
    </xdr:from>
    <xdr:to>
      <xdr:col>17</xdr:col>
      <xdr:colOff>0</xdr:colOff>
      <xdr:row>156</xdr:row>
      <xdr:rowOff>0</xdr:rowOff>
    </xdr:to>
    <xdr:sp>
      <xdr:nvSpPr>
        <xdr:cNvPr id="274" name="AutoShape 310"/>
        <xdr:cNvSpPr>
          <a:spLocks/>
        </xdr:cNvSpPr>
      </xdr:nvSpPr>
      <xdr:spPr>
        <a:xfrm rot="10800000" flipH="1">
          <a:off x="3067050" y="23536275"/>
          <a:ext cx="657225" cy="3048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152</xdr:row>
      <xdr:rowOff>0</xdr:rowOff>
    </xdr:from>
    <xdr:to>
      <xdr:col>20</xdr:col>
      <xdr:colOff>0</xdr:colOff>
      <xdr:row>154</xdr:row>
      <xdr:rowOff>0</xdr:rowOff>
    </xdr:to>
    <xdr:sp>
      <xdr:nvSpPr>
        <xdr:cNvPr id="275" name="AutoShape 311"/>
        <xdr:cNvSpPr>
          <a:spLocks/>
        </xdr:cNvSpPr>
      </xdr:nvSpPr>
      <xdr:spPr>
        <a:xfrm flipH="1">
          <a:off x="3724275" y="23231475"/>
          <a:ext cx="657225" cy="3048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153</xdr:row>
      <xdr:rowOff>85725</xdr:rowOff>
    </xdr:from>
    <xdr:to>
      <xdr:col>5</xdr:col>
      <xdr:colOff>9525</xdr:colOff>
      <xdr:row>154</xdr:row>
      <xdr:rowOff>0</xdr:rowOff>
    </xdr:to>
    <xdr:sp>
      <xdr:nvSpPr>
        <xdr:cNvPr id="276" name="AutoShape 313"/>
        <xdr:cNvSpPr>
          <a:spLocks noChangeAspect="1"/>
        </xdr:cNvSpPr>
      </xdr:nvSpPr>
      <xdr:spPr>
        <a:xfrm>
          <a:off x="657225" y="23469600"/>
          <a:ext cx="447675" cy="66675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149</xdr:row>
      <xdr:rowOff>76200</xdr:rowOff>
    </xdr:from>
    <xdr:to>
      <xdr:col>14</xdr:col>
      <xdr:colOff>0</xdr:colOff>
      <xdr:row>151</xdr:row>
      <xdr:rowOff>0</xdr:rowOff>
    </xdr:to>
    <xdr:sp>
      <xdr:nvSpPr>
        <xdr:cNvPr id="277" name="AutoShape 314"/>
        <xdr:cNvSpPr>
          <a:spLocks/>
        </xdr:cNvSpPr>
      </xdr:nvSpPr>
      <xdr:spPr>
        <a:xfrm rot="10800000" flipV="1">
          <a:off x="1095375" y="22850475"/>
          <a:ext cx="1971675" cy="22860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150</xdr:row>
      <xdr:rowOff>85725</xdr:rowOff>
    </xdr:from>
    <xdr:to>
      <xdr:col>19</xdr:col>
      <xdr:colOff>190500</xdr:colOff>
      <xdr:row>151</xdr:row>
      <xdr:rowOff>0</xdr:rowOff>
    </xdr:to>
    <xdr:sp>
      <xdr:nvSpPr>
        <xdr:cNvPr id="278" name="AutoShape 315"/>
        <xdr:cNvSpPr>
          <a:spLocks noChangeAspect="1"/>
        </xdr:cNvSpPr>
      </xdr:nvSpPr>
      <xdr:spPr>
        <a:xfrm rot="10800000" flipV="1">
          <a:off x="3724275" y="23012400"/>
          <a:ext cx="628650" cy="66675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9525</xdr:colOff>
      <xdr:row>151</xdr:row>
      <xdr:rowOff>0</xdr:rowOff>
    </xdr:from>
    <xdr:to>
      <xdr:col>16</xdr:col>
      <xdr:colOff>209550</xdr:colOff>
      <xdr:row>151</xdr:row>
      <xdr:rowOff>76200</xdr:rowOff>
    </xdr:to>
    <xdr:sp>
      <xdr:nvSpPr>
        <xdr:cNvPr id="279" name="AutoShape 316"/>
        <xdr:cNvSpPr>
          <a:spLocks noChangeAspect="1"/>
        </xdr:cNvSpPr>
      </xdr:nvSpPr>
      <xdr:spPr>
        <a:xfrm flipV="1">
          <a:off x="3076575" y="23079075"/>
          <a:ext cx="638175" cy="7620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9525</xdr:colOff>
      <xdr:row>151</xdr:row>
      <xdr:rowOff>0</xdr:rowOff>
    </xdr:from>
    <xdr:to>
      <xdr:col>5</xdr:col>
      <xdr:colOff>0</xdr:colOff>
      <xdr:row>151</xdr:row>
      <xdr:rowOff>57150</xdr:rowOff>
    </xdr:to>
    <xdr:sp>
      <xdr:nvSpPr>
        <xdr:cNvPr id="280" name="AutoShape 317"/>
        <xdr:cNvSpPr>
          <a:spLocks noChangeAspect="1"/>
        </xdr:cNvSpPr>
      </xdr:nvSpPr>
      <xdr:spPr>
        <a:xfrm flipV="1">
          <a:off x="666750" y="23079075"/>
          <a:ext cx="428625" cy="5715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156</xdr:row>
      <xdr:rowOff>85725</xdr:rowOff>
    </xdr:from>
    <xdr:to>
      <xdr:col>20</xdr:col>
      <xdr:colOff>0</xdr:colOff>
      <xdr:row>159</xdr:row>
      <xdr:rowOff>47625</xdr:rowOff>
    </xdr:to>
    <xdr:grpSp>
      <xdr:nvGrpSpPr>
        <xdr:cNvPr id="281" name="Group 319"/>
        <xdr:cNvGrpSpPr>
          <a:grpSpLocks/>
        </xdr:cNvGrpSpPr>
      </xdr:nvGrpSpPr>
      <xdr:grpSpPr>
        <a:xfrm flipV="1">
          <a:off x="657225" y="23926800"/>
          <a:ext cx="3724275" cy="419100"/>
          <a:chOff x="51" y="2245"/>
          <a:chExt cx="289" cy="47"/>
        </a:xfrm>
        <a:solidFill>
          <a:srgbClr val="FFFFFF"/>
        </a:solidFill>
      </xdr:grpSpPr>
      <xdr:sp>
        <xdr:nvSpPr>
          <xdr:cNvPr id="282" name="AutoShape 320"/>
          <xdr:cNvSpPr>
            <a:spLocks noChangeAspect="1"/>
          </xdr:cNvSpPr>
        </xdr:nvSpPr>
        <xdr:spPr>
          <a:xfrm rot="10800000">
            <a:off x="85" y="2250"/>
            <a:ext cx="255" cy="42"/>
          </a:xfrm>
          <a:prstGeom prst="rtTriangle">
            <a:avLst/>
          </a:prstGeom>
          <a:pattFill prst="ltVert">
            <a:fgClr>
              <a:srgbClr val="993300"/>
            </a:fgClr>
            <a:bgClr>
              <a:srgbClr val="FFFFFF"/>
            </a:bgClr>
          </a:patt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83" name="AutoShape 321"/>
          <xdr:cNvSpPr>
            <a:spLocks noChangeAspect="1"/>
          </xdr:cNvSpPr>
        </xdr:nvSpPr>
        <xdr:spPr>
          <a:xfrm>
            <a:off x="51" y="2245"/>
            <a:ext cx="31" cy="5"/>
          </a:xfrm>
          <a:prstGeom prst="rtTriangle">
            <a:avLst/>
          </a:prstGeom>
          <a:pattFill prst="ltVert">
            <a:fgClr>
              <a:srgbClr val="993300"/>
            </a:fgClr>
            <a:bgClr>
              <a:srgbClr val="FFFFFF"/>
            </a:bgClr>
          </a:patt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159</xdr:row>
      <xdr:rowOff>0</xdr:rowOff>
    </xdr:from>
    <xdr:to>
      <xdr:col>20</xdr:col>
      <xdr:colOff>85725</xdr:colOff>
      <xdr:row>159</xdr:row>
      <xdr:rowOff>0</xdr:rowOff>
    </xdr:to>
    <xdr:sp>
      <xdr:nvSpPr>
        <xdr:cNvPr id="284" name="Line 322"/>
        <xdr:cNvSpPr>
          <a:spLocks/>
        </xdr:cNvSpPr>
      </xdr:nvSpPr>
      <xdr:spPr>
        <a:xfrm>
          <a:off x="581025" y="24298275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163</xdr:row>
      <xdr:rowOff>0</xdr:rowOff>
    </xdr:from>
    <xdr:to>
      <xdr:col>20</xdr:col>
      <xdr:colOff>85725</xdr:colOff>
      <xdr:row>163</xdr:row>
      <xdr:rowOff>0</xdr:rowOff>
    </xdr:to>
    <xdr:sp>
      <xdr:nvSpPr>
        <xdr:cNvPr id="285" name="Line 323"/>
        <xdr:cNvSpPr>
          <a:spLocks/>
        </xdr:cNvSpPr>
      </xdr:nvSpPr>
      <xdr:spPr>
        <a:xfrm>
          <a:off x="581025" y="24907875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167</xdr:row>
      <xdr:rowOff>0</xdr:rowOff>
    </xdr:from>
    <xdr:to>
      <xdr:col>20</xdr:col>
      <xdr:colOff>85725</xdr:colOff>
      <xdr:row>167</xdr:row>
      <xdr:rowOff>0</xdr:rowOff>
    </xdr:to>
    <xdr:sp>
      <xdr:nvSpPr>
        <xdr:cNvPr id="286" name="Line 324"/>
        <xdr:cNvSpPr>
          <a:spLocks/>
        </xdr:cNvSpPr>
      </xdr:nvSpPr>
      <xdr:spPr>
        <a:xfrm>
          <a:off x="581025" y="25517475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171</xdr:row>
      <xdr:rowOff>0</xdr:rowOff>
    </xdr:from>
    <xdr:to>
      <xdr:col>20</xdr:col>
      <xdr:colOff>85725</xdr:colOff>
      <xdr:row>171</xdr:row>
      <xdr:rowOff>0</xdr:rowOff>
    </xdr:to>
    <xdr:sp>
      <xdr:nvSpPr>
        <xdr:cNvPr id="287" name="Line 325"/>
        <xdr:cNvSpPr>
          <a:spLocks/>
        </xdr:cNvSpPr>
      </xdr:nvSpPr>
      <xdr:spPr>
        <a:xfrm>
          <a:off x="581025" y="26127075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159</xdr:row>
      <xdr:rowOff>114300</xdr:rowOff>
    </xdr:from>
    <xdr:to>
      <xdr:col>3</xdr:col>
      <xdr:colOff>0</xdr:colOff>
      <xdr:row>172</xdr:row>
      <xdr:rowOff>85725</xdr:rowOff>
    </xdr:to>
    <xdr:sp>
      <xdr:nvSpPr>
        <xdr:cNvPr id="288" name="Line 326"/>
        <xdr:cNvSpPr>
          <a:spLocks/>
        </xdr:cNvSpPr>
      </xdr:nvSpPr>
      <xdr:spPr>
        <a:xfrm>
          <a:off x="657225" y="24412575"/>
          <a:ext cx="0" cy="1952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114300</xdr:rowOff>
    </xdr:from>
    <xdr:to>
      <xdr:col>5</xdr:col>
      <xdr:colOff>0</xdr:colOff>
      <xdr:row>172</xdr:row>
      <xdr:rowOff>85725</xdr:rowOff>
    </xdr:to>
    <xdr:sp>
      <xdr:nvSpPr>
        <xdr:cNvPr id="289" name="Line 327"/>
        <xdr:cNvSpPr>
          <a:spLocks/>
        </xdr:cNvSpPr>
      </xdr:nvSpPr>
      <xdr:spPr>
        <a:xfrm>
          <a:off x="1095375" y="24412575"/>
          <a:ext cx="0" cy="1952625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159</xdr:row>
      <xdr:rowOff>114300</xdr:rowOff>
    </xdr:from>
    <xdr:to>
      <xdr:col>6</xdr:col>
      <xdr:colOff>0</xdr:colOff>
      <xdr:row>172</xdr:row>
      <xdr:rowOff>85725</xdr:rowOff>
    </xdr:to>
    <xdr:sp>
      <xdr:nvSpPr>
        <xdr:cNvPr id="290" name="Line 328"/>
        <xdr:cNvSpPr>
          <a:spLocks/>
        </xdr:cNvSpPr>
      </xdr:nvSpPr>
      <xdr:spPr>
        <a:xfrm>
          <a:off x="1314450" y="24412575"/>
          <a:ext cx="0" cy="1952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159</xdr:row>
      <xdr:rowOff>114300</xdr:rowOff>
    </xdr:from>
    <xdr:to>
      <xdr:col>8</xdr:col>
      <xdr:colOff>0</xdr:colOff>
      <xdr:row>172</xdr:row>
      <xdr:rowOff>85725</xdr:rowOff>
    </xdr:to>
    <xdr:sp>
      <xdr:nvSpPr>
        <xdr:cNvPr id="291" name="Line 329"/>
        <xdr:cNvSpPr>
          <a:spLocks/>
        </xdr:cNvSpPr>
      </xdr:nvSpPr>
      <xdr:spPr>
        <a:xfrm>
          <a:off x="1752600" y="24412575"/>
          <a:ext cx="0" cy="1952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0</xdr:colOff>
      <xdr:row>159</xdr:row>
      <xdr:rowOff>114300</xdr:rowOff>
    </xdr:from>
    <xdr:to>
      <xdr:col>14</xdr:col>
      <xdr:colOff>0</xdr:colOff>
      <xdr:row>172</xdr:row>
      <xdr:rowOff>85725</xdr:rowOff>
    </xdr:to>
    <xdr:sp>
      <xdr:nvSpPr>
        <xdr:cNvPr id="292" name="Line 330"/>
        <xdr:cNvSpPr>
          <a:spLocks/>
        </xdr:cNvSpPr>
      </xdr:nvSpPr>
      <xdr:spPr>
        <a:xfrm>
          <a:off x="3067050" y="24412575"/>
          <a:ext cx="0" cy="1952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159</xdr:row>
      <xdr:rowOff>114300</xdr:rowOff>
    </xdr:from>
    <xdr:to>
      <xdr:col>17</xdr:col>
      <xdr:colOff>0</xdr:colOff>
      <xdr:row>172</xdr:row>
      <xdr:rowOff>85725</xdr:rowOff>
    </xdr:to>
    <xdr:sp>
      <xdr:nvSpPr>
        <xdr:cNvPr id="293" name="Line 331"/>
        <xdr:cNvSpPr>
          <a:spLocks/>
        </xdr:cNvSpPr>
      </xdr:nvSpPr>
      <xdr:spPr>
        <a:xfrm>
          <a:off x="3724275" y="24412575"/>
          <a:ext cx="0" cy="1952625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159</xdr:row>
      <xdr:rowOff>114300</xdr:rowOff>
    </xdr:from>
    <xdr:to>
      <xdr:col>18</xdr:col>
      <xdr:colOff>0</xdr:colOff>
      <xdr:row>172</xdr:row>
      <xdr:rowOff>85725</xdr:rowOff>
    </xdr:to>
    <xdr:sp>
      <xdr:nvSpPr>
        <xdr:cNvPr id="294" name="Line 332"/>
        <xdr:cNvSpPr>
          <a:spLocks/>
        </xdr:cNvSpPr>
      </xdr:nvSpPr>
      <xdr:spPr>
        <a:xfrm>
          <a:off x="3943350" y="24412575"/>
          <a:ext cx="0" cy="1952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159</xdr:row>
      <xdr:rowOff>114300</xdr:rowOff>
    </xdr:from>
    <xdr:to>
      <xdr:col>20</xdr:col>
      <xdr:colOff>0</xdr:colOff>
      <xdr:row>172</xdr:row>
      <xdr:rowOff>85725</xdr:rowOff>
    </xdr:to>
    <xdr:sp>
      <xdr:nvSpPr>
        <xdr:cNvPr id="295" name="Line 333"/>
        <xdr:cNvSpPr>
          <a:spLocks/>
        </xdr:cNvSpPr>
      </xdr:nvSpPr>
      <xdr:spPr>
        <a:xfrm>
          <a:off x="4381500" y="24412575"/>
          <a:ext cx="0" cy="1952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129</xdr:row>
      <xdr:rowOff>0</xdr:rowOff>
    </xdr:from>
    <xdr:to>
      <xdr:col>27</xdr:col>
      <xdr:colOff>0</xdr:colOff>
      <xdr:row>129</xdr:row>
      <xdr:rowOff>0</xdr:rowOff>
    </xdr:to>
    <xdr:sp>
      <xdr:nvSpPr>
        <xdr:cNvPr id="296" name="Line 334"/>
        <xdr:cNvSpPr>
          <a:spLocks/>
        </xdr:cNvSpPr>
      </xdr:nvSpPr>
      <xdr:spPr>
        <a:xfrm>
          <a:off x="5257800" y="19726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27</xdr:col>
      <xdr:colOff>0</xdr:colOff>
      <xdr:row>122</xdr:row>
      <xdr:rowOff>0</xdr:rowOff>
    </xdr:from>
    <xdr:to>
      <xdr:col>27</xdr:col>
      <xdr:colOff>0</xdr:colOff>
      <xdr:row>129</xdr:row>
      <xdr:rowOff>0</xdr:rowOff>
    </xdr:to>
    <xdr:sp>
      <xdr:nvSpPr>
        <xdr:cNvPr id="297" name="Line 335"/>
        <xdr:cNvSpPr>
          <a:spLocks/>
        </xdr:cNvSpPr>
      </xdr:nvSpPr>
      <xdr:spPr>
        <a:xfrm flipV="1">
          <a:off x="5915025" y="18659475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122</xdr:row>
      <xdr:rowOff>0</xdr:rowOff>
    </xdr:from>
    <xdr:to>
      <xdr:col>27</xdr:col>
      <xdr:colOff>0</xdr:colOff>
      <xdr:row>129</xdr:row>
      <xdr:rowOff>0</xdr:rowOff>
    </xdr:to>
    <xdr:sp>
      <xdr:nvSpPr>
        <xdr:cNvPr id="298" name="Line 336"/>
        <xdr:cNvSpPr>
          <a:spLocks/>
        </xdr:cNvSpPr>
      </xdr:nvSpPr>
      <xdr:spPr>
        <a:xfrm flipH="1">
          <a:off x="5257800" y="18659475"/>
          <a:ext cx="6572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137</xdr:row>
      <xdr:rowOff>0</xdr:rowOff>
    </xdr:from>
    <xdr:to>
      <xdr:col>17</xdr:col>
      <xdr:colOff>0</xdr:colOff>
      <xdr:row>139</xdr:row>
      <xdr:rowOff>0</xdr:rowOff>
    </xdr:to>
    <xdr:sp>
      <xdr:nvSpPr>
        <xdr:cNvPr id="299" name="Line 338"/>
        <xdr:cNvSpPr>
          <a:spLocks/>
        </xdr:cNvSpPr>
      </xdr:nvSpPr>
      <xdr:spPr>
        <a:xfrm>
          <a:off x="3724275" y="20945475"/>
          <a:ext cx="0" cy="3048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137</xdr:row>
      <xdr:rowOff>0</xdr:rowOff>
    </xdr:from>
    <xdr:to>
      <xdr:col>20</xdr:col>
      <xdr:colOff>0</xdr:colOff>
      <xdr:row>139</xdr:row>
      <xdr:rowOff>85725</xdr:rowOff>
    </xdr:to>
    <xdr:sp>
      <xdr:nvSpPr>
        <xdr:cNvPr id="300" name="Line 339"/>
        <xdr:cNvSpPr>
          <a:spLocks/>
        </xdr:cNvSpPr>
      </xdr:nvSpPr>
      <xdr:spPr>
        <a:xfrm>
          <a:off x="4381500" y="20945475"/>
          <a:ext cx="0" cy="390525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136</xdr:row>
      <xdr:rowOff>95250</xdr:rowOff>
    </xdr:from>
    <xdr:to>
      <xdr:col>3</xdr:col>
      <xdr:colOff>0</xdr:colOff>
      <xdr:row>136</xdr:row>
      <xdr:rowOff>152400</xdr:rowOff>
    </xdr:to>
    <xdr:sp>
      <xdr:nvSpPr>
        <xdr:cNvPr id="301" name="Line 341"/>
        <xdr:cNvSpPr>
          <a:spLocks/>
        </xdr:cNvSpPr>
      </xdr:nvSpPr>
      <xdr:spPr>
        <a:xfrm>
          <a:off x="657225" y="20888325"/>
          <a:ext cx="0" cy="571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132</xdr:row>
      <xdr:rowOff>85725</xdr:rowOff>
    </xdr:from>
    <xdr:to>
      <xdr:col>20</xdr:col>
      <xdr:colOff>0</xdr:colOff>
      <xdr:row>135</xdr:row>
      <xdr:rowOff>66675</xdr:rowOff>
    </xdr:to>
    <xdr:grpSp>
      <xdr:nvGrpSpPr>
        <xdr:cNvPr id="302" name="Group 344"/>
        <xdr:cNvGrpSpPr>
          <a:grpSpLocks/>
        </xdr:cNvGrpSpPr>
      </xdr:nvGrpSpPr>
      <xdr:grpSpPr>
        <a:xfrm>
          <a:off x="657225" y="20269200"/>
          <a:ext cx="3724275" cy="438150"/>
          <a:chOff x="51" y="2128"/>
          <a:chExt cx="289" cy="46"/>
        </a:xfrm>
        <a:solidFill>
          <a:srgbClr val="FFFFFF"/>
        </a:solidFill>
      </xdr:grpSpPr>
      <xdr:sp>
        <xdr:nvSpPr>
          <xdr:cNvPr id="303" name="AutoShape 290"/>
          <xdr:cNvSpPr>
            <a:spLocks noChangeAspect="1"/>
          </xdr:cNvSpPr>
        </xdr:nvSpPr>
        <xdr:spPr>
          <a:xfrm rot="10800000" flipH="1">
            <a:off x="51" y="2135"/>
            <a:ext cx="239" cy="37"/>
          </a:xfrm>
          <a:prstGeom prst="rtTriangle">
            <a:avLst/>
          </a:prstGeom>
          <a:pattFill prst="ltVert">
            <a:fgClr>
              <a:srgbClr val="339966"/>
            </a:fgClr>
            <a:bgClr>
              <a:srgbClr val="FFFFFF"/>
            </a:bgClr>
          </a:patt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04" name="AutoShape 291"/>
          <xdr:cNvSpPr>
            <a:spLocks noChangeAspect="1"/>
          </xdr:cNvSpPr>
        </xdr:nvSpPr>
        <xdr:spPr>
          <a:xfrm flipH="1">
            <a:off x="289" y="2128"/>
            <a:ext cx="51" cy="7"/>
          </a:xfrm>
          <a:prstGeom prst="rtTriangle">
            <a:avLst/>
          </a:prstGeom>
          <a:pattFill prst="ltVert">
            <a:fgClr>
              <a:srgbClr val="339966"/>
            </a:fgClr>
            <a:bgClr>
              <a:srgbClr val="FFFFFF"/>
            </a:bgClr>
          </a:patt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05" name="Line 337"/>
          <xdr:cNvSpPr>
            <a:spLocks/>
          </xdr:cNvSpPr>
        </xdr:nvSpPr>
        <xdr:spPr>
          <a:xfrm>
            <a:off x="86" y="2135"/>
            <a:ext cx="0" cy="32"/>
          </a:xfrm>
          <a:prstGeom prst="line">
            <a:avLst/>
          </a:prstGeom>
          <a:noFill/>
          <a:ln w="190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06" name="Line 340"/>
          <xdr:cNvSpPr>
            <a:spLocks/>
          </xdr:cNvSpPr>
        </xdr:nvSpPr>
        <xdr:spPr>
          <a:xfrm>
            <a:off x="51" y="2135"/>
            <a:ext cx="0" cy="39"/>
          </a:xfrm>
          <a:prstGeom prst="line">
            <a:avLst/>
          </a:prstGeom>
          <a:noFill/>
          <a:ln w="190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07" name="Line 342"/>
          <xdr:cNvSpPr>
            <a:spLocks/>
          </xdr:cNvSpPr>
        </xdr:nvSpPr>
        <xdr:spPr>
          <a:xfrm>
            <a:off x="340" y="2129"/>
            <a:ext cx="0" cy="6"/>
          </a:xfrm>
          <a:prstGeom prst="line">
            <a:avLst/>
          </a:prstGeom>
          <a:noFill/>
          <a:ln w="190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120</xdr:row>
      <xdr:rowOff>133350</xdr:rowOff>
    </xdr:from>
    <xdr:to>
      <xdr:col>6</xdr:col>
      <xdr:colOff>0</xdr:colOff>
      <xdr:row>128</xdr:row>
      <xdr:rowOff>104775</xdr:rowOff>
    </xdr:to>
    <xdr:sp>
      <xdr:nvSpPr>
        <xdr:cNvPr id="308" name="Line 343"/>
        <xdr:cNvSpPr>
          <a:spLocks/>
        </xdr:cNvSpPr>
      </xdr:nvSpPr>
      <xdr:spPr>
        <a:xfrm>
          <a:off x="1314450" y="18488025"/>
          <a:ext cx="0" cy="1190625"/>
        </a:xfrm>
        <a:prstGeom prst="line">
          <a:avLst/>
        </a:prstGeom>
        <a:noFill/>
        <a:ln w="31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161</xdr:row>
      <xdr:rowOff>47625</xdr:rowOff>
    </xdr:from>
    <xdr:to>
      <xdr:col>20</xdr:col>
      <xdr:colOff>0</xdr:colOff>
      <xdr:row>163</xdr:row>
      <xdr:rowOff>47625</xdr:rowOff>
    </xdr:to>
    <xdr:grpSp>
      <xdr:nvGrpSpPr>
        <xdr:cNvPr id="309" name="Group 345"/>
        <xdr:cNvGrpSpPr>
          <a:grpSpLocks/>
        </xdr:cNvGrpSpPr>
      </xdr:nvGrpSpPr>
      <xdr:grpSpPr>
        <a:xfrm flipV="1">
          <a:off x="657225" y="24650700"/>
          <a:ext cx="3724275" cy="304800"/>
          <a:chOff x="51" y="2128"/>
          <a:chExt cx="289" cy="46"/>
        </a:xfrm>
        <a:solidFill>
          <a:srgbClr val="FFFFFF"/>
        </a:solidFill>
      </xdr:grpSpPr>
      <xdr:sp>
        <xdr:nvSpPr>
          <xdr:cNvPr id="310" name="AutoShape 346"/>
          <xdr:cNvSpPr>
            <a:spLocks noChangeAspect="1"/>
          </xdr:cNvSpPr>
        </xdr:nvSpPr>
        <xdr:spPr>
          <a:xfrm rot="10800000" flipH="1">
            <a:off x="51" y="2135"/>
            <a:ext cx="239" cy="37"/>
          </a:xfrm>
          <a:prstGeom prst="rtTriangle">
            <a:avLst/>
          </a:prstGeom>
          <a:pattFill prst="ltVert">
            <a:fgClr>
              <a:srgbClr val="993300"/>
            </a:fgClr>
            <a:bgClr>
              <a:srgbClr val="FFFFFF"/>
            </a:bgClr>
          </a:patt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11" name="AutoShape 347"/>
          <xdr:cNvSpPr>
            <a:spLocks noChangeAspect="1"/>
          </xdr:cNvSpPr>
        </xdr:nvSpPr>
        <xdr:spPr>
          <a:xfrm flipH="1">
            <a:off x="289" y="2128"/>
            <a:ext cx="51" cy="7"/>
          </a:xfrm>
          <a:prstGeom prst="rtTriangle">
            <a:avLst/>
          </a:prstGeom>
          <a:pattFill prst="ltVert">
            <a:fgClr>
              <a:srgbClr val="993300"/>
            </a:fgClr>
            <a:bgClr>
              <a:srgbClr val="FFFFFF"/>
            </a:bgClr>
          </a:patt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12" name="Line 348"/>
          <xdr:cNvSpPr>
            <a:spLocks/>
          </xdr:cNvSpPr>
        </xdr:nvSpPr>
        <xdr:spPr>
          <a:xfrm>
            <a:off x="86" y="2135"/>
            <a:ext cx="0" cy="32"/>
          </a:xfrm>
          <a:prstGeom prst="line">
            <a:avLst/>
          </a:prstGeom>
          <a:pattFill prst="ltVert">
            <a:fgClr>
              <a:srgbClr val="993300"/>
            </a:fgClr>
            <a:bgClr>
              <a:srgbClr val="FFFFFF"/>
            </a:bgClr>
          </a:patt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13" name="Line 349"/>
          <xdr:cNvSpPr>
            <a:spLocks/>
          </xdr:cNvSpPr>
        </xdr:nvSpPr>
        <xdr:spPr>
          <a:xfrm>
            <a:off x="51" y="2135"/>
            <a:ext cx="0" cy="39"/>
          </a:xfrm>
          <a:prstGeom prst="line">
            <a:avLst/>
          </a:prstGeom>
          <a:pattFill prst="ltVert">
            <a:fgClr>
              <a:srgbClr val="993300"/>
            </a:fgClr>
            <a:bgClr>
              <a:srgbClr val="FFFFFF"/>
            </a:bgClr>
          </a:patt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14" name="Line 350"/>
          <xdr:cNvSpPr>
            <a:spLocks/>
          </xdr:cNvSpPr>
        </xdr:nvSpPr>
        <xdr:spPr>
          <a:xfrm>
            <a:off x="340" y="2129"/>
            <a:ext cx="0" cy="6"/>
          </a:xfrm>
          <a:prstGeom prst="line">
            <a:avLst/>
          </a:prstGeom>
          <a:pattFill prst="ltVert">
            <a:fgClr>
              <a:srgbClr val="993300"/>
            </a:fgClr>
            <a:bgClr>
              <a:srgbClr val="FFFFFF"/>
            </a:bgClr>
          </a:patt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166</xdr:row>
      <xdr:rowOff>123825</xdr:rowOff>
    </xdr:from>
    <xdr:to>
      <xdr:col>20</xdr:col>
      <xdr:colOff>0</xdr:colOff>
      <xdr:row>168</xdr:row>
      <xdr:rowOff>9525</xdr:rowOff>
    </xdr:to>
    <xdr:grpSp>
      <xdr:nvGrpSpPr>
        <xdr:cNvPr id="315" name="Group 351"/>
        <xdr:cNvGrpSpPr>
          <a:grpSpLocks/>
        </xdr:cNvGrpSpPr>
      </xdr:nvGrpSpPr>
      <xdr:grpSpPr>
        <a:xfrm>
          <a:off x="657225" y="25488900"/>
          <a:ext cx="3724275" cy="190500"/>
          <a:chOff x="51" y="2128"/>
          <a:chExt cx="289" cy="46"/>
        </a:xfrm>
        <a:solidFill>
          <a:srgbClr val="FFFFFF"/>
        </a:solidFill>
      </xdr:grpSpPr>
      <xdr:sp>
        <xdr:nvSpPr>
          <xdr:cNvPr id="316" name="AutoShape 352"/>
          <xdr:cNvSpPr>
            <a:spLocks noChangeAspect="1"/>
          </xdr:cNvSpPr>
        </xdr:nvSpPr>
        <xdr:spPr>
          <a:xfrm rot="10800000" flipH="1">
            <a:off x="51" y="2135"/>
            <a:ext cx="239" cy="37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17" name="AutoShape 353"/>
          <xdr:cNvSpPr>
            <a:spLocks noChangeAspect="1"/>
          </xdr:cNvSpPr>
        </xdr:nvSpPr>
        <xdr:spPr>
          <a:xfrm flipH="1">
            <a:off x="289" y="2128"/>
            <a:ext cx="51" cy="7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18" name="Line 354"/>
          <xdr:cNvSpPr>
            <a:spLocks/>
          </xdr:cNvSpPr>
        </xdr:nvSpPr>
        <xdr:spPr>
          <a:xfrm>
            <a:off x="86" y="2135"/>
            <a:ext cx="0" cy="32"/>
          </a:xfrm>
          <a:prstGeom prst="lin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19" name="Line 355"/>
          <xdr:cNvSpPr>
            <a:spLocks/>
          </xdr:cNvSpPr>
        </xdr:nvSpPr>
        <xdr:spPr>
          <a:xfrm>
            <a:off x="51" y="2135"/>
            <a:ext cx="0" cy="39"/>
          </a:xfrm>
          <a:prstGeom prst="lin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20" name="Line 356"/>
          <xdr:cNvSpPr>
            <a:spLocks/>
          </xdr:cNvSpPr>
        </xdr:nvSpPr>
        <xdr:spPr>
          <a:xfrm>
            <a:off x="340" y="2129"/>
            <a:ext cx="0" cy="6"/>
          </a:xfrm>
          <a:prstGeom prst="lin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170</xdr:row>
      <xdr:rowOff>28575</xdr:rowOff>
    </xdr:from>
    <xdr:to>
      <xdr:col>20</xdr:col>
      <xdr:colOff>0</xdr:colOff>
      <xdr:row>175</xdr:row>
      <xdr:rowOff>76200</xdr:rowOff>
    </xdr:to>
    <xdr:grpSp>
      <xdr:nvGrpSpPr>
        <xdr:cNvPr id="321" name="Group 357"/>
        <xdr:cNvGrpSpPr>
          <a:grpSpLocks/>
        </xdr:cNvGrpSpPr>
      </xdr:nvGrpSpPr>
      <xdr:grpSpPr>
        <a:xfrm>
          <a:off x="657225" y="26003250"/>
          <a:ext cx="3724275" cy="809625"/>
          <a:chOff x="51" y="2128"/>
          <a:chExt cx="289" cy="46"/>
        </a:xfrm>
        <a:solidFill>
          <a:srgbClr val="FFFFFF"/>
        </a:solidFill>
      </xdr:grpSpPr>
      <xdr:sp>
        <xdr:nvSpPr>
          <xdr:cNvPr id="322" name="AutoShape 358"/>
          <xdr:cNvSpPr>
            <a:spLocks noChangeAspect="1"/>
          </xdr:cNvSpPr>
        </xdr:nvSpPr>
        <xdr:spPr>
          <a:xfrm rot="10800000" flipH="1">
            <a:off x="51" y="2135"/>
            <a:ext cx="239" cy="37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23" name="AutoShape 359"/>
          <xdr:cNvSpPr>
            <a:spLocks noChangeAspect="1"/>
          </xdr:cNvSpPr>
        </xdr:nvSpPr>
        <xdr:spPr>
          <a:xfrm flipH="1">
            <a:off x="289" y="2128"/>
            <a:ext cx="51" cy="7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24" name="Line 360"/>
          <xdr:cNvSpPr>
            <a:spLocks/>
          </xdr:cNvSpPr>
        </xdr:nvSpPr>
        <xdr:spPr>
          <a:xfrm>
            <a:off x="86" y="2135"/>
            <a:ext cx="0" cy="32"/>
          </a:xfrm>
          <a:prstGeom prst="lin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25" name="Line 361"/>
          <xdr:cNvSpPr>
            <a:spLocks/>
          </xdr:cNvSpPr>
        </xdr:nvSpPr>
        <xdr:spPr>
          <a:xfrm>
            <a:off x="51" y="2135"/>
            <a:ext cx="0" cy="39"/>
          </a:xfrm>
          <a:prstGeom prst="lin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26" name="Line 362"/>
          <xdr:cNvSpPr>
            <a:spLocks/>
          </xdr:cNvSpPr>
        </xdr:nvSpPr>
        <xdr:spPr>
          <a:xfrm>
            <a:off x="340" y="2129"/>
            <a:ext cx="0" cy="6"/>
          </a:xfrm>
          <a:prstGeom prst="lin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7</xdr:col>
      <xdr:colOff>209550</xdr:colOff>
      <xdr:row>180</xdr:row>
      <xdr:rowOff>152400</xdr:rowOff>
    </xdr:from>
    <xdr:to>
      <xdr:col>19</xdr:col>
      <xdr:colOff>209550</xdr:colOff>
      <xdr:row>181</xdr:row>
      <xdr:rowOff>0</xdr:rowOff>
    </xdr:to>
    <xdr:sp>
      <xdr:nvSpPr>
        <xdr:cNvPr id="327" name="Line 364"/>
        <xdr:cNvSpPr>
          <a:spLocks/>
        </xdr:cNvSpPr>
      </xdr:nvSpPr>
      <xdr:spPr>
        <a:xfrm flipV="1">
          <a:off x="1743075" y="27689175"/>
          <a:ext cx="26289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181</xdr:row>
      <xdr:rowOff>0</xdr:rowOff>
    </xdr:from>
    <xdr:to>
      <xdr:col>17</xdr:col>
      <xdr:colOff>0</xdr:colOff>
      <xdr:row>186</xdr:row>
      <xdr:rowOff>0</xdr:rowOff>
    </xdr:to>
    <xdr:sp>
      <xdr:nvSpPr>
        <xdr:cNvPr id="328" name="Line 365"/>
        <xdr:cNvSpPr>
          <a:spLocks/>
        </xdr:cNvSpPr>
      </xdr:nvSpPr>
      <xdr:spPr>
        <a:xfrm>
          <a:off x="3724275" y="27698700"/>
          <a:ext cx="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181</xdr:row>
      <xdr:rowOff>0</xdr:rowOff>
    </xdr:from>
    <xdr:to>
      <xdr:col>8</xdr:col>
      <xdr:colOff>0</xdr:colOff>
      <xdr:row>188</xdr:row>
      <xdr:rowOff>0</xdr:rowOff>
    </xdr:to>
    <xdr:sp>
      <xdr:nvSpPr>
        <xdr:cNvPr id="329" name="Line 366"/>
        <xdr:cNvSpPr>
          <a:spLocks/>
        </xdr:cNvSpPr>
      </xdr:nvSpPr>
      <xdr:spPr>
        <a:xfrm flipH="1">
          <a:off x="1095375" y="27698700"/>
          <a:ext cx="657225" cy="1238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9525</xdr:colOff>
      <xdr:row>187</xdr:row>
      <xdr:rowOff>152400</xdr:rowOff>
    </xdr:from>
    <xdr:to>
      <xdr:col>5</xdr:col>
      <xdr:colOff>190500</xdr:colOff>
      <xdr:row>188</xdr:row>
      <xdr:rowOff>142875</xdr:rowOff>
    </xdr:to>
    <xdr:grpSp>
      <xdr:nvGrpSpPr>
        <xdr:cNvPr id="330" name="Group 367"/>
        <xdr:cNvGrpSpPr>
          <a:grpSpLocks/>
        </xdr:cNvGrpSpPr>
      </xdr:nvGrpSpPr>
      <xdr:grpSpPr>
        <a:xfrm>
          <a:off x="885825" y="28927425"/>
          <a:ext cx="400050" cy="152400"/>
          <a:chOff x="87" y="996"/>
          <a:chExt cx="31" cy="16"/>
        </a:xfrm>
        <a:solidFill>
          <a:srgbClr val="FFFFFF"/>
        </a:solidFill>
      </xdr:grpSpPr>
      <xdr:sp>
        <xdr:nvSpPr>
          <xdr:cNvPr id="331" name="AutoShape 368"/>
          <xdr:cNvSpPr>
            <a:spLocks/>
          </xdr:cNvSpPr>
        </xdr:nvSpPr>
        <xdr:spPr>
          <a:xfrm>
            <a:off x="94" y="998"/>
            <a:ext cx="17" cy="8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32" name="Oval 369"/>
          <xdr:cNvSpPr>
            <a:spLocks/>
          </xdr:cNvSpPr>
        </xdr:nvSpPr>
        <xdr:spPr>
          <a:xfrm>
            <a:off x="100" y="996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33" name="Oval 370"/>
          <xdr:cNvSpPr>
            <a:spLocks/>
          </xdr:cNvSpPr>
        </xdr:nvSpPr>
        <xdr:spPr>
          <a:xfrm>
            <a:off x="100" y="1007"/>
            <a:ext cx="5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34" name="Line 371"/>
          <xdr:cNvSpPr>
            <a:spLocks/>
          </xdr:cNvSpPr>
        </xdr:nvSpPr>
        <xdr:spPr>
          <a:xfrm>
            <a:off x="87" y="1012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186</xdr:row>
      <xdr:rowOff>0</xdr:rowOff>
    </xdr:from>
    <xdr:to>
      <xdr:col>17</xdr:col>
      <xdr:colOff>104775</xdr:colOff>
      <xdr:row>186</xdr:row>
      <xdr:rowOff>76200</xdr:rowOff>
    </xdr:to>
    <xdr:sp>
      <xdr:nvSpPr>
        <xdr:cNvPr id="335" name="AutoShape 372"/>
        <xdr:cNvSpPr>
          <a:spLocks/>
        </xdr:cNvSpPr>
      </xdr:nvSpPr>
      <xdr:spPr>
        <a:xfrm>
          <a:off x="3609975" y="28613100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16</xdr:col>
      <xdr:colOff>180975</xdr:colOff>
      <xdr:row>185</xdr:row>
      <xdr:rowOff>133350</xdr:rowOff>
    </xdr:from>
    <xdr:to>
      <xdr:col>17</xdr:col>
      <xdr:colOff>28575</xdr:colOff>
      <xdr:row>186</xdr:row>
      <xdr:rowOff>19050</xdr:rowOff>
    </xdr:to>
    <xdr:sp>
      <xdr:nvSpPr>
        <xdr:cNvPr id="336" name="Oval 373"/>
        <xdr:cNvSpPr>
          <a:spLocks/>
        </xdr:cNvSpPr>
      </xdr:nvSpPr>
      <xdr:spPr>
        <a:xfrm>
          <a:off x="3686175" y="28584525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133350</xdr:colOff>
      <xdr:row>180</xdr:row>
      <xdr:rowOff>0</xdr:rowOff>
    </xdr:from>
    <xdr:to>
      <xdr:col>23</xdr:col>
      <xdr:colOff>47625</xdr:colOff>
      <xdr:row>181</xdr:row>
      <xdr:rowOff>171450</xdr:rowOff>
    </xdr:to>
    <xdr:grpSp>
      <xdr:nvGrpSpPr>
        <xdr:cNvPr id="337" name="Group 374"/>
        <xdr:cNvGrpSpPr>
          <a:grpSpLocks/>
        </xdr:cNvGrpSpPr>
      </xdr:nvGrpSpPr>
      <xdr:grpSpPr>
        <a:xfrm>
          <a:off x="4733925" y="27536775"/>
          <a:ext cx="352425" cy="333375"/>
          <a:chOff x="383" y="1952"/>
          <a:chExt cx="28" cy="28"/>
        </a:xfrm>
        <a:solidFill>
          <a:srgbClr val="FFFFFF"/>
        </a:solidFill>
      </xdr:grpSpPr>
      <xdr:sp>
        <xdr:nvSpPr>
          <xdr:cNvPr id="338" name="Oval 375"/>
          <xdr:cNvSpPr>
            <a:spLocks/>
          </xdr:cNvSpPr>
        </xdr:nvSpPr>
        <xdr:spPr>
          <a:xfrm>
            <a:off x="390" y="1959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39" name="Line 376"/>
          <xdr:cNvSpPr>
            <a:spLocks/>
          </xdr:cNvSpPr>
        </xdr:nvSpPr>
        <xdr:spPr>
          <a:xfrm>
            <a:off x="397" y="1952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40" name="Line 377"/>
          <xdr:cNvSpPr>
            <a:spLocks/>
          </xdr:cNvSpPr>
        </xdr:nvSpPr>
        <xdr:spPr>
          <a:xfrm rot="16200000">
            <a:off x="383" y="1966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180</xdr:row>
      <xdr:rowOff>95250</xdr:rowOff>
    </xdr:from>
    <xdr:to>
      <xdr:col>14</xdr:col>
      <xdr:colOff>0</xdr:colOff>
      <xdr:row>181</xdr:row>
      <xdr:rowOff>95250</xdr:rowOff>
    </xdr:to>
    <xdr:sp>
      <xdr:nvSpPr>
        <xdr:cNvPr id="341" name="Line 379"/>
        <xdr:cNvSpPr>
          <a:spLocks/>
        </xdr:cNvSpPr>
      </xdr:nvSpPr>
      <xdr:spPr>
        <a:xfrm>
          <a:off x="3067050" y="27632025"/>
          <a:ext cx="0" cy="1619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16</xdr:col>
      <xdr:colOff>133350</xdr:colOff>
      <xdr:row>184</xdr:row>
      <xdr:rowOff>0</xdr:rowOff>
    </xdr:from>
    <xdr:to>
      <xdr:col>17</xdr:col>
      <xdr:colOff>76200</xdr:colOff>
      <xdr:row>184</xdr:row>
      <xdr:rowOff>0</xdr:rowOff>
    </xdr:to>
    <xdr:sp>
      <xdr:nvSpPr>
        <xdr:cNvPr id="342" name="Line 380"/>
        <xdr:cNvSpPr>
          <a:spLocks/>
        </xdr:cNvSpPr>
      </xdr:nvSpPr>
      <xdr:spPr>
        <a:xfrm rot="16200000">
          <a:off x="3638550" y="28289250"/>
          <a:ext cx="16192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133350</xdr:colOff>
      <xdr:row>185</xdr:row>
      <xdr:rowOff>104775</xdr:rowOff>
    </xdr:from>
    <xdr:to>
      <xdr:col>6</xdr:col>
      <xdr:colOff>76200</xdr:colOff>
      <xdr:row>185</xdr:row>
      <xdr:rowOff>114300</xdr:rowOff>
    </xdr:to>
    <xdr:sp>
      <xdr:nvSpPr>
        <xdr:cNvPr id="343" name="Line 381"/>
        <xdr:cNvSpPr>
          <a:spLocks/>
        </xdr:cNvSpPr>
      </xdr:nvSpPr>
      <xdr:spPr>
        <a:xfrm rot="-3011665">
          <a:off x="1228725" y="28555950"/>
          <a:ext cx="16192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152400</xdr:colOff>
      <xdr:row>190</xdr:row>
      <xdr:rowOff>0</xdr:rowOff>
    </xdr:from>
    <xdr:to>
      <xdr:col>22</xdr:col>
      <xdr:colOff>133350</xdr:colOff>
      <xdr:row>190</xdr:row>
      <xdr:rowOff>0</xdr:rowOff>
    </xdr:to>
    <xdr:sp>
      <xdr:nvSpPr>
        <xdr:cNvPr id="344" name="Line 383"/>
        <xdr:cNvSpPr>
          <a:spLocks/>
        </xdr:cNvSpPr>
      </xdr:nvSpPr>
      <xdr:spPr>
        <a:xfrm>
          <a:off x="1028700" y="29260800"/>
          <a:ext cx="392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180</xdr:row>
      <xdr:rowOff>123825</xdr:rowOff>
    </xdr:from>
    <xdr:to>
      <xdr:col>2</xdr:col>
      <xdr:colOff>0</xdr:colOff>
      <xdr:row>188</xdr:row>
      <xdr:rowOff>57150</xdr:rowOff>
    </xdr:to>
    <xdr:sp>
      <xdr:nvSpPr>
        <xdr:cNvPr id="345" name="Line 384"/>
        <xdr:cNvSpPr>
          <a:spLocks/>
        </xdr:cNvSpPr>
      </xdr:nvSpPr>
      <xdr:spPr>
        <a:xfrm>
          <a:off x="438150" y="27660600"/>
          <a:ext cx="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180</xdr:row>
      <xdr:rowOff>114300</xdr:rowOff>
    </xdr:from>
    <xdr:to>
      <xdr:col>21</xdr:col>
      <xdr:colOff>0</xdr:colOff>
      <xdr:row>186</xdr:row>
      <xdr:rowOff>57150</xdr:rowOff>
    </xdr:to>
    <xdr:sp>
      <xdr:nvSpPr>
        <xdr:cNvPr id="346" name="Line 385"/>
        <xdr:cNvSpPr>
          <a:spLocks/>
        </xdr:cNvSpPr>
      </xdr:nvSpPr>
      <xdr:spPr>
        <a:xfrm>
          <a:off x="4600575" y="27651075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189</xdr:row>
      <xdr:rowOff>104775</xdr:rowOff>
    </xdr:from>
    <xdr:to>
      <xdr:col>5</xdr:col>
      <xdr:colOff>0</xdr:colOff>
      <xdr:row>190</xdr:row>
      <xdr:rowOff>57150</xdr:rowOff>
    </xdr:to>
    <xdr:sp>
      <xdr:nvSpPr>
        <xdr:cNvPr id="347" name="Line 387"/>
        <xdr:cNvSpPr>
          <a:spLocks/>
        </xdr:cNvSpPr>
      </xdr:nvSpPr>
      <xdr:spPr>
        <a:xfrm>
          <a:off x="1095375" y="292036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189</xdr:row>
      <xdr:rowOff>104775</xdr:rowOff>
    </xdr:from>
    <xdr:to>
      <xdr:col>6</xdr:col>
      <xdr:colOff>0</xdr:colOff>
      <xdr:row>190</xdr:row>
      <xdr:rowOff>57150</xdr:rowOff>
    </xdr:to>
    <xdr:sp>
      <xdr:nvSpPr>
        <xdr:cNvPr id="348" name="Line 388"/>
        <xdr:cNvSpPr>
          <a:spLocks/>
        </xdr:cNvSpPr>
      </xdr:nvSpPr>
      <xdr:spPr>
        <a:xfrm>
          <a:off x="1314450" y="292036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0</xdr:colOff>
      <xdr:row>189</xdr:row>
      <xdr:rowOff>104775</xdr:rowOff>
    </xdr:from>
    <xdr:to>
      <xdr:col>14</xdr:col>
      <xdr:colOff>0</xdr:colOff>
      <xdr:row>190</xdr:row>
      <xdr:rowOff>57150</xdr:rowOff>
    </xdr:to>
    <xdr:sp>
      <xdr:nvSpPr>
        <xdr:cNvPr id="349" name="Line 389"/>
        <xdr:cNvSpPr>
          <a:spLocks/>
        </xdr:cNvSpPr>
      </xdr:nvSpPr>
      <xdr:spPr>
        <a:xfrm>
          <a:off x="3067050" y="292036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189</xdr:row>
      <xdr:rowOff>104775</xdr:rowOff>
    </xdr:from>
    <xdr:to>
      <xdr:col>17</xdr:col>
      <xdr:colOff>0</xdr:colOff>
      <xdr:row>190</xdr:row>
      <xdr:rowOff>57150</xdr:rowOff>
    </xdr:to>
    <xdr:sp>
      <xdr:nvSpPr>
        <xdr:cNvPr id="350" name="Line 390"/>
        <xdr:cNvSpPr>
          <a:spLocks/>
        </xdr:cNvSpPr>
      </xdr:nvSpPr>
      <xdr:spPr>
        <a:xfrm>
          <a:off x="3724275" y="292036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189</xdr:row>
      <xdr:rowOff>104775</xdr:rowOff>
    </xdr:from>
    <xdr:to>
      <xdr:col>18</xdr:col>
      <xdr:colOff>0</xdr:colOff>
      <xdr:row>190</xdr:row>
      <xdr:rowOff>57150</xdr:rowOff>
    </xdr:to>
    <xdr:sp>
      <xdr:nvSpPr>
        <xdr:cNvPr id="351" name="Line 391"/>
        <xdr:cNvSpPr>
          <a:spLocks/>
        </xdr:cNvSpPr>
      </xdr:nvSpPr>
      <xdr:spPr>
        <a:xfrm>
          <a:off x="3943350" y="292036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189</xdr:row>
      <xdr:rowOff>104775</xdr:rowOff>
    </xdr:from>
    <xdr:to>
      <xdr:col>20</xdr:col>
      <xdr:colOff>0</xdr:colOff>
      <xdr:row>190</xdr:row>
      <xdr:rowOff>57150</xdr:rowOff>
    </xdr:to>
    <xdr:sp>
      <xdr:nvSpPr>
        <xdr:cNvPr id="352" name="Line 392"/>
        <xdr:cNvSpPr>
          <a:spLocks/>
        </xdr:cNvSpPr>
      </xdr:nvSpPr>
      <xdr:spPr>
        <a:xfrm>
          <a:off x="4381500" y="292036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152400</xdr:colOff>
      <xdr:row>188</xdr:row>
      <xdr:rowOff>0</xdr:rowOff>
    </xdr:from>
    <xdr:to>
      <xdr:col>2</xdr:col>
      <xdr:colOff>66675</xdr:colOff>
      <xdr:row>188</xdr:row>
      <xdr:rowOff>0</xdr:rowOff>
    </xdr:to>
    <xdr:sp>
      <xdr:nvSpPr>
        <xdr:cNvPr id="353" name="Line 393"/>
        <xdr:cNvSpPr>
          <a:spLocks/>
        </xdr:cNvSpPr>
      </xdr:nvSpPr>
      <xdr:spPr>
        <a:xfrm>
          <a:off x="371475" y="28936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152400</xdr:colOff>
      <xdr:row>181</xdr:row>
      <xdr:rowOff>0</xdr:rowOff>
    </xdr:from>
    <xdr:to>
      <xdr:col>2</xdr:col>
      <xdr:colOff>66675</xdr:colOff>
      <xdr:row>181</xdr:row>
      <xdr:rowOff>0</xdr:rowOff>
    </xdr:to>
    <xdr:sp>
      <xdr:nvSpPr>
        <xdr:cNvPr id="354" name="Line 394"/>
        <xdr:cNvSpPr>
          <a:spLocks/>
        </xdr:cNvSpPr>
      </xdr:nvSpPr>
      <xdr:spPr>
        <a:xfrm>
          <a:off x="371475" y="276987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152400</xdr:colOff>
      <xdr:row>186</xdr:row>
      <xdr:rowOff>0</xdr:rowOff>
    </xdr:from>
    <xdr:to>
      <xdr:col>21</xdr:col>
      <xdr:colOff>66675</xdr:colOff>
      <xdr:row>186</xdr:row>
      <xdr:rowOff>0</xdr:rowOff>
    </xdr:to>
    <xdr:sp>
      <xdr:nvSpPr>
        <xdr:cNvPr id="355" name="Line 395"/>
        <xdr:cNvSpPr>
          <a:spLocks/>
        </xdr:cNvSpPr>
      </xdr:nvSpPr>
      <xdr:spPr>
        <a:xfrm>
          <a:off x="4533900" y="286131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152400</xdr:colOff>
      <xdr:row>184</xdr:row>
      <xdr:rowOff>0</xdr:rowOff>
    </xdr:from>
    <xdr:to>
      <xdr:col>21</xdr:col>
      <xdr:colOff>66675</xdr:colOff>
      <xdr:row>184</xdr:row>
      <xdr:rowOff>0</xdr:rowOff>
    </xdr:to>
    <xdr:sp>
      <xdr:nvSpPr>
        <xdr:cNvPr id="356" name="Line 396"/>
        <xdr:cNvSpPr>
          <a:spLocks/>
        </xdr:cNvSpPr>
      </xdr:nvSpPr>
      <xdr:spPr>
        <a:xfrm>
          <a:off x="4533900" y="282892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152400</xdr:colOff>
      <xdr:row>181</xdr:row>
      <xdr:rowOff>0</xdr:rowOff>
    </xdr:from>
    <xdr:to>
      <xdr:col>21</xdr:col>
      <xdr:colOff>66675</xdr:colOff>
      <xdr:row>181</xdr:row>
      <xdr:rowOff>0</xdr:rowOff>
    </xdr:to>
    <xdr:sp>
      <xdr:nvSpPr>
        <xdr:cNvPr id="357" name="Line 397"/>
        <xdr:cNvSpPr>
          <a:spLocks/>
        </xdr:cNvSpPr>
      </xdr:nvSpPr>
      <xdr:spPr>
        <a:xfrm>
          <a:off x="4533900" y="276987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192</xdr:row>
      <xdr:rowOff>0</xdr:rowOff>
    </xdr:from>
    <xdr:to>
      <xdr:col>20</xdr:col>
      <xdr:colOff>85725</xdr:colOff>
      <xdr:row>192</xdr:row>
      <xdr:rowOff>0</xdr:rowOff>
    </xdr:to>
    <xdr:sp>
      <xdr:nvSpPr>
        <xdr:cNvPr id="358" name="Line 398"/>
        <xdr:cNvSpPr>
          <a:spLocks/>
        </xdr:cNvSpPr>
      </xdr:nvSpPr>
      <xdr:spPr>
        <a:xfrm>
          <a:off x="581025" y="2958465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196</xdr:row>
      <xdr:rowOff>0</xdr:rowOff>
    </xdr:from>
    <xdr:to>
      <xdr:col>20</xdr:col>
      <xdr:colOff>85725</xdr:colOff>
      <xdr:row>196</xdr:row>
      <xdr:rowOff>0</xdr:rowOff>
    </xdr:to>
    <xdr:sp>
      <xdr:nvSpPr>
        <xdr:cNvPr id="359" name="Line 399"/>
        <xdr:cNvSpPr>
          <a:spLocks/>
        </xdr:cNvSpPr>
      </xdr:nvSpPr>
      <xdr:spPr>
        <a:xfrm>
          <a:off x="581025" y="3023235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200</xdr:row>
      <xdr:rowOff>0</xdr:rowOff>
    </xdr:from>
    <xdr:to>
      <xdr:col>20</xdr:col>
      <xdr:colOff>85725</xdr:colOff>
      <xdr:row>200</xdr:row>
      <xdr:rowOff>0</xdr:rowOff>
    </xdr:to>
    <xdr:sp>
      <xdr:nvSpPr>
        <xdr:cNvPr id="360" name="Line 402"/>
        <xdr:cNvSpPr>
          <a:spLocks/>
        </xdr:cNvSpPr>
      </xdr:nvSpPr>
      <xdr:spPr>
        <a:xfrm>
          <a:off x="581025" y="3088005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203</xdr:row>
      <xdr:rowOff>0</xdr:rowOff>
    </xdr:from>
    <xdr:to>
      <xdr:col>20</xdr:col>
      <xdr:colOff>85725</xdr:colOff>
      <xdr:row>203</xdr:row>
      <xdr:rowOff>0</xdr:rowOff>
    </xdr:to>
    <xdr:sp>
      <xdr:nvSpPr>
        <xdr:cNvPr id="361" name="Line 403"/>
        <xdr:cNvSpPr>
          <a:spLocks/>
        </xdr:cNvSpPr>
      </xdr:nvSpPr>
      <xdr:spPr>
        <a:xfrm>
          <a:off x="581025" y="31403925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206</xdr:row>
      <xdr:rowOff>0</xdr:rowOff>
    </xdr:from>
    <xdr:to>
      <xdr:col>20</xdr:col>
      <xdr:colOff>85725</xdr:colOff>
      <xdr:row>206</xdr:row>
      <xdr:rowOff>0</xdr:rowOff>
    </xdr:to>
    <xdr:sp>
      <xdr:nvSpPr>
        <xdr:cNvPr id="362" name="Line 404"/>
        <xdr:cNvSpPr>
          <a:spLocks/>
        </xdr:cNvSpPr>
      </xdr:nvSpPr>
      <xdr:spPr>
        <a:xfrm>
          <a:off x="581025" y="3190875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209</xdr:row>
      <xdr:rowOff>0</xdr:rowOff>
    </xdr:from>
    <xdr:to>
      <xdr:col>20</xdr:col>
      <xdr:colOff>85725</xdr:colOff>
      <xdr:row>209</xdr:row>
      <xdr:rowOff>0</xdr:rowOff>
    </xdr:to>
    <xdr:sp>
      <xdr:nvSpPr>
        <xdr:cNvPr id="363" name="Line 405"/>
        <xdr:cNvSpPr>
          <a:spLocks/>
        </xdr:cNvSpPr>
      </xdr:nvSpPr>
      <xdr:spPr>
        <a:xfrm>
          <a:off x="581025" y="32394525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196</xdr:row>
      <xdr:rowOff>0</xdr:rowOff>
    </xdr:from>
    <xdr:to>
      <xdr:col>20</xdr:col>
      <xdr:colOff>0</xdr:colOff>
      <xdr:row>198</xdr:row>
      <xdr:rowOff>76200</xdr:rowOff>
    </xdr:to>
    <xdr:sp>
      <xdr:nvSpPr>
        <xdr:cNvPr id="364" name="AutoShape 407"/>
        <xdr:cNvSpPr>
          <a:spLocks noChangeAspect="1"/>
        </xdr:cNvSpPr>
      </xdr:nvSpPr>
      <xdr:spPr>
        <a:xfrm rot="10800000">
          <a:off x="1095375" y="30232350"/>
          <a:ext cx="3286125" cy="400050"/>
        </a:xfrm>
        <a:prstGeom prst="rtTriangle">
          <a:avLst/>
        </a:prstGeom>
        <a:pattFill prst="ltVert">
          <a:fgClr>
            <a:srgbClr val="339966"/>
          </a:fgClr>
          <a:bgClr>
            <a:srgbClr val="FFFFFF"/>
          </a:bgClr>
        </a:patt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180975</xdr:colOff>
      <xdr:row>180</xdr:row>
      <xdr:rowOff>123825</xdr:rowOff>
    </xdr:from>
    <xdr:to>
      <xdr:col>19</xdr:col>
      <xdr:colOff>209550</xdr:colOff>
      <xdr:row>180</xdr:row>
      <xdr:rowOff>133350</xdr:rowOff>
    </xdr:to>
    <xdr:sp>
      <xdr:nvSpPr>
        <xdr:cNvPr id="365" name="Line 409"/>
        <xdr:cNvSpPr>
          <a:spLocks/>
        </xdr:cNvSpPr>
      </xdr:nvSpPr>
      <xdr:spPr>
        <a:xfrm flipV="1">
          <a:off x="1714500" y="27660600"/>
          <a:ext cx="26574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200</xdr:row>
      <xdr:rowOff>0</xdr:rowOff>
    </xdr:from>
    <xdr:to>
      <xdr:col>20</xdr:col>
      <xdr:colOff>0</xdr:colOff>
      <xdr:row>201</xdr:row>
      <xdr:rowOff>0</xdr:rowOff>
    </xdr:to>
    <xdr:sp>
      <xdr:nvSpPr>
        <xdr:cNvPr id="366" name="Rectangle 412"/>
        <xdr:cNvSpPr>
          <a:spLocks/>
        </xdr:cNvSpPr>
      </xdr:nvSpPr>
      <xdr:spPr>
        <a:xfrm>
          <a:off x="3943350" y="30880050"/>
          <a:ext cx="438150" cy="180975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201</xdr:row>
      <xdr:rowOff>104775</xdr:rowOff>
    </xdr:from>
    <xdr:to>
      <xdr:col>20</xdr:col>
      <xdr:colOff>0</xdr:colOff>
      <xdr:row>203</xdr:row>
      <xdr:rowOff>0</xdr:rowOff>
    </xdr:to>
    <xdr:sp>
      <xdr:nvSpPr>
        <xdr:cNvPr id="367" name="AutoShape 413"/>
        <xdr:cNvSpPr>
          <a:spLocks noChangeAspect="1"/>
        </xdr:cNvSpPr>
      </xdr:nvSpPr>
      <xdr:spPr>
        <a:xfrm flipH="1">
          <a:off x="3943350" y="31165800"/>
          <a:ext cx="438150" cy="238125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209</xdr:row>
      <xdr:rowOff>0</xdr:rowOff>
    </xdr:from>
    <xdr:to>
      <xdr:col>14</xdr:col>
      <xdr:colOff>0</xdr:colOff>
      <xdr:row>211</xdr:row>
      <xdr:rowOff>0</xdr:rowOff>
    </xdr:to>
    <xdr:sp>
      <xdr:nvSpPr>
        <xdr:cNvPr id="368" name="AutoShape 414"/>
        <xdr:cNvSpPr>
          <a:spLocks/>
        </xdr:cNvSpPr>
      </xdr:nvSpPr>
      <xdr:spPr>
        <a:xfrm rot="10800000">
          <a:off x="1095375" y="32394525"/>
          <a:ext cx="1971675" cy="3429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215</xdr:row>
      <xdr:rowOff>0</xdr:rowOff>
    </xdr:to>
    <xdr:sp>
      <xdr:nvSpPr>
        <xdr:cNvPr id="369" name="Line 416"/>
        <xdr:cNvSpPr>
          <a:spLocks/>
        </xdr:cNvSpPr>
      </xdr:nvSpPr>
      <xdr:spPr>
        <a:xfrm>
          <a:off x="1095375" y="29422725"/>
          <a:ext cx="0" cy="398145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215</xdr:row>
      <xdr:rowOff>0</xdr:rowOff>
    </xdr:to>
    <xdr:sp>
      <xdr:nvSpPr>
        <xdr:cNvPr id="370" name="Line 417"/>
        <xdr:cNvSpPr>
          <a:spLocks/>
        </xdr:cNvSpPr>
      </xdr:nvSpPr>
      <xdr:spPr>
        <a:xfrm>
          <a:off x="1314450" y="29422725"/>
          <a:ext cx="0" cy="3981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191</xdr:row>
      <xdr:rowOff>0</xdr:rowOff>
    </xdr:from>
    <xdr:to>
      <xdr:col>8</xdr:col>
      <xdr:colOff>0</xdr:colOff>
      <xdr:row>215</xdr:row>
      <xdr:rowOff>0</xdr:rowOff>
    </xdr:to>
    <xdr:sp>
      <xdr:nvSpPr>
        <xdr:cNvPr id="371" name="Line 418"/>
        <xdr:cNvSpPr>
          <a:spLocks/>
        </xdr:cNvSpPr>
      </xdr:nvSpPr>
      <xdr:spPr>
        <a:xfrm>
          <a:off x="1752600" y="29422725"/>
          <a:ext cx="0" cy="3981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0</xdr:colOff>
      <xdr:row>191</xdr:row>
      <xdr:rowOff>0</xdr:rowOff>
    </xdr:from>
    <xdr:to>
      <xdr:col>14</xdr:col>
      <xdr:colOff>0</xdr:colOff>
      <xdr:row>215</xdr:row>
      <xdr:rowOff>0</xdr:rowOff>
    </xdr:to>
    <xdr:sp>
      <xdr:nvSpPr>
        <xdr:cNvPr id="372" name="Line 419"/>
        <xdr:cNvSpPr>
          <a:spLocks/>
        </xdr:cNvSpPr>
      </xdr:nvSpPr>
      <xdr:spPr>
        <a:xfrm>
          <a:off x="3067050" y="29422725"/>
          <a:ext cx="0" cy="3981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191</xdr:row>
      <xdr:rowOff>0</xdr:rowOff>
    </xdr:from>
    <xdr:to>
      <xdr:col>17</xdr:col>
      <xdr:colOff>0</xdr:colOff>
      <xdr:row>215</xdr:row>
      <xdr:rowOff>0</xdr:rowOff>
    </xdr:to>
    <xdr:sp>
      <xdr:nvSpPr>
        <xdr:cNvPr id="373" name="Line 420"/>
        <xdr:cNvSpPr>
          <a:spLocks/>
        </xdr:cNvSpPr>
      </xdr:nvSpPr>
      <xdr:spPr>
        <a:xfrm>
          <a:off x="3724275" y="29422725"/>
          <a:ext cx="0" cy="398145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191</xdr:row>
      <xdr:rowOff>0</xdr:rowOff>
    </xdr:from>
    <xdr:to>
      <xdr:col>18</xdr:col>
      <xdr:colOff>0</xdr:colOff>
      <xdr:row>215</xdr:row>
      <xdr:rowOff>0</xdr:rowOff>
    </xdr:to>
    <xdr:sp>
      <xdr:nvSpPr>
        <xdr:cNvPr id="374" name="Line 421"/>
        <xdr:cNvSpPr>
          <a:spLocks/>
        </xdr:cNvSpPr>
      </xdr:nvSpPr>
      <xdr:spPr>
        <a:xfrm>
          <a:off x="3943350" y="29422725"/>
          <a:ext cx="0" cy="3981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191</xdr:row>
      <xdr:rowOff>0</xdr:rowOff>
    </xdr:from>
    <xdr:to>
      <xdr:col>20</xdr:col>
      <xdr:colOff>0</xdr:colOff>
      <xdr:row>215</xdr:row>
      <xdr:rowOff>0</xdr:rowOff>
    </xdr:to>
    <xdr:sp>
      <xdr:nvSpPr>
        <xdr:cNvPr id="375" name="Line 422"/>
        <xdr:cNvSpPr>
          <a:spLocks/>
        </xdr:cNvSpPr>
      </xdr:nvSpPr>
      <xdr:spPr>
        <a:xfrm>
          <a:off x="4381500" y="29422725"/>
          <a:ext cx="0" cy="3981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189</xdr:row>
      <xdr:rowOff>104775</xdr:rowOff>
    </xdr:from>
    <xdr:to>
      <xdr:col>8</xdr:col>
      <xdr:colOff>0</xdr:colOff>
      <xdr:row>190</xdr:row>
      <xdr:rowOff>57150</xdr:rowOff>
    </xdr:to>
    <xdr:sp>
      <xdr:nvSpPr>
        <xdr:cNvPr id="376" name="Line 423"/>
        <xdr:cNvSpPr>
          <a:spLocks/>
        </xdr:cNvSpPr>
      </xdr:nvSpPr>
      <xdr:spPr>
        <a:xfrm>
          <a:off x="1752600" y="292036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0</xdr:colOff>
      <xdr:row>209</xdr:row>
      <xdr:rowOff>0</xdr:rowOff>
    </xdr:from>
    <xdr:to>
      <xdr:col>17</xdr:col>
      <xdr:colOff>0</xdr:colOff>
      <xdr:row>211</xdr:row>
      <xdr:rowOff>0</xdr:rowOff>
    </xdr:to>
    <xdr:sp>
      <xdr:nvSpPr>
        <xdr:cNvPr id="377" name="AutoShape 424"/>
        <xdr:cNvSpPr>
          <a:spLocks/>
        </xdr:cNvSpPr>
      </xdr:nvSpPr>
      <xdr:spPr>
        <a:xfrm rot="10800000" flipH="1">
          <a:off x="3067050" y="32394525"/>
          <a:ext cx="657225" cy="3429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207</xdr:row>
      <xdr:rowOff>0</xdr:rowOff>
    </xdr:from>
    <xdr:to>
      <xdr:col>20</xdr:col>
      <xdr:colOff>0</xdr:colOff>
      <xdr:row>209</xdr:row>
      <xdr:rowOff>0</xdr:rowOff>
    </xdr:to>
    <xdr:sp>
      <xdr:nvSpPr>
        <xdr:cNvPr id="378" name="AutoShape 425"/>
        <xdr:cNvSpPr>
          <a:spLocks/>
        </xdr:cNvSpPr>
      </xdr:nvSpPr>
      <xdr:spPr>
        <a:xfrm flipH="1">
          <a:off x="3724275" y="32070675"/>
          <a:ext cx="657225" cy="32385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204</xdr:row>
      <xdr:rowOff>76200</xdr:rowOff>
    </xdr:from>
    <xdr:to>
      <xdr:col>14</xdr:col>
      <xdr:colOff>0</xdr:colOff>
      <xdr:row>206</xdr:row>
      <xdr:rowOff>0</xdr:rowOff>
    </xdr:to>
    <xdr:sp>
      <xdr:nvSpPr>
        <xdr:cNvPr id="379" name="AutoShape 427"/>
        <xdr:cNvSpPr>
          <a:spLocks/>
        </xdr:cNvSpPr>
      </xdr:nvSpPr>
      <xdr:spPr>
        <a:xfrm rot="10800000" flipV="1">
          <a:off x="1095375" y="31642050"/>
          <a:ext cx="1971675" cy="26670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205</xdr:row>
      <xdr:rowOff>85725</xdr:rowOff>
    </xdr:from>
    <xdr:to>
      <xdr:col>19</xdr:col>
      <xdr:colOff>190500</xdr:colOff>
      <xdr:row>206</xdr:row>
      <xdr:rowOff>0</xdr:rowOff>
    </xdr:to>
    <xdr:sp>
      <xdr:nvSpPr>
        <xdr:cNvPr id="380" name="AutoShape 428"/>
        <xdr:cNvSpPr>
          <a:spLocks noChangeAspect="1"/>
        </xdr:cNvSpPr>
      </xdr:nvSpPr>
      <xdr:spPr>
        <a:xfrm rot="10800000" flipV="1">
          <a:off x="3724275" y="31813500"/>
          <a:ext cx="628650" cy="9525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9525</xdr:colOff>
      <xdr:row>206</xdr:row>
      <xdr:rowOff>0</xdr:rowOff>
    </xdr:from>
    <xdr:to>
      <xdr:col>16</xdr:col>
      <xdr:colOff>209550</xdr:colOff>
      <xdr:row>206</xdr:row>
      <xdr:rowOff>76200</xdr:rowOff>
    </xdr:to>
    <xdr:sp>
      <xdr:nvSpPr>
        <xdr:cNvPr id="381" name="AutoShape 429"/>
        <xdr:cNvSpPr>
          <a:spLocks noChangeAspect="1"/>
        </xdr:cNvSpPr>
      </xdr:nvSpPr>
      <xdr:spPr>
        <a:xfrm flipV="1">
          <a:off x="3076575" y="31908750"/>
          <a:ext cx="638175" cy="7620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211</xdr:row>
      <xdr:rowOff>85725</xdr:rowOff>
    </xdr:from>
    <xdr:to>
      <xdr:col>20</xdr:col>
      <xdr:colOff>0</xdr:colOff>
      <xdr:row>214</xdr:row>
      <xdr:rowOff>0</xdr:rowOff>
    </xdr:to>
    <xdr:sp>
      <xdr:nvSpPr>
        <xdr:cNvPr id="382" name="AutoShape 432"/>
        <xdr:cNvSpPr>
          <a:spLocks noChangeAspect="1"/>
        </xdr:cNvSpPr>
      </xdr:nvSpPr>
      <xdr:spPr>
        <a:xfrm rot="10800000" flipV="1">
          <a:off x="1095375" y="32823150"/>
          <a:ext cx="3286125" cy="419100"/>
        </a:xfrm>
        <a:prstGeom prst="rtTriangle">
          <a:avLst/>
        </a:prstGeom>
        <a:pattFill prst="ltVert">
          <a:fgClr>
            <a:srgbClr val="993300"/>
          </a:fgClr>
          <a:bgClr>
            <a:srgbClr val="FFFFFF"/>
          </a:bgClr>
        </a:patt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214</xdr:row>
      <xdr:rowOff>0</xdr:rowOff>
    </xdr:from>
    <xdr:to>
      <xdr:col>20</xdr:col>
      <xdr:colOff>85725</xdr:colOff>
      <xdr:row>214</xdr:row>
      <xdr:rowOff>0</xdr:rowOff>
    </xdr:to>
    <xdr:sp>
      <xdr:nvSpPr>
        <xdr:cNvPr id="383" name="Line 434"/>
        <xdr:cNvSpPr>
          <a:spLocks/>
        </xdr:cNvSpPr>
      </xdr:nvSpPr>
      <xdr:spPr>
        <a:xfrm>
          <a:off x="581025" y="3324225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218</xdr:row>
      <xdr:rowOff>0</xdr:rowOff>
    </xdr:from>
    <xdr:to>
      <xdr:col>20</xdr:col>
      <xdr:colOff>85725</xdr:colOff>
      <xdr:row>218</xdr:row>
      <xdr:rowOff>0</xdr:rowOff>
    </xdr:to>
    <xdr:sp>
      <xdr:nvSpPr>
        <xdr:cNvPr id="384" name="Line 435"/>
        <xdr:cNvSpPr>
          <a:spLocks/>
        </xdr:cNvSpPr>
      </xdr:nvSpPr>
      <xdr:spPr>
        <a:xfrm>
          <a:off x="581025" y="3388995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222</xdr:row>
      <xdr:rowOff>0</xdr:rowOff>
    </xdr:from>
    <xdr:to>
      <xdr:col>20</xdr:col>
      <xdr:colOff>85725</xdr:colOff>
      <xdr:row>222</xdr:row>
      <xdr:rowOff>0</xdr:rowOff>
    </xdr:to>
    <xdr:sp>
      <xdr:nvSpPr>
        <xdr:cNvPr id="385" name="Line 436"/>
        <xdr:cNvSpPr>
          <a:spLocks/>
        </xdr:cNvSpPr>
      </xdr:nvSpPr>
      <xdr:spPr>
        <a:xfrm>
          <a:off x="581025" y="3453765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225</xdr:row>
      <xdr:rowOff>76200</xdr:rowOff>
    </xdr:from>
    <xdr:to>
      <xdr:col>20</xdr:col>
      <xdr:colOff>85725</xdr:colOff>
      <xdr:row>225</xdr:row>
      <xdr:rowOff>76200</xdr:rowOff>
    </xdr:to>
    <xdr:sp>
      <xdr:nvSpPr>
        <xdr:cNvPr id="386" name="Line 437"/>
        <xdr:cNvSpPr>
          <a:spLocks/>
        </xdr:cNvSpPr>
      </xdr:nvSpPr>
      <xdr:spPr>
        <a:xfrm>
          <a:off x="581025" y="35099625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214</xdr:row>
      <xdr:rowOff>114300</xdr:rowOff>
    </xdr:from>
    <xdr:to>
      <xdr:col>3</xdr:col>
      <xdr:colOff>0</xdr:colOff>
      <xdr:row>227</xdr:row>
      <xdr:rowOff>85725</xdr:rowOff>
    </xdr:to>
    <xdr:sp>
      <xdr:nvSpPr>
        <xdr:cNvPr id="387" name="Line 438"/>
        <xdr:cNvSpPr>
          <a:spLocks/>
        </xdr:cNvSpPr>
      </xdr:nvSpPr>
      <xdr:spPr>
        <a:xfrm>
          <a:off x="657225" y="33356550"/>
          <a:ext cx="0" cy="2076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214</xdr:row>
      <xdr:rowOff>114300</xdr:rowOff>
    </xdr:from>
    <xdr:to>
      <xdr:col>5</xdr:col>
      <xdr:colOff>0</xdr:colOff>
      <xdr:row>227</xdr:row>
      <xdr:rowOff>85725</xdr:rowOff>
    </xdr:to>
    <xdr:sp>
      <xdr:nvSpPr>
        <xdr:cNvPr id="388" name="Line 439"/>
        <xdr:cNvSpPr>
          <a:spLocks/>
        </xdr:cNvSpPr>
      </xdr:nvSpPr>
      <xdr:spPr>
        <a:xfrm>
          <a:off x="1095375" y="33356550"/>
          <a:ext cx="0" cy="207645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214</xdr:row>
      <xdr:rowOff>114300</xdr:rowOff>
    </xdr:from>
    <xdr:to>
      <xdr:col>6</xdr:col>
      <xdr:colOff>0</xdr:colOff>
      <xdr:row>227</xdr:row>
      <xdr:rowOff>85725</xdr:rowOff>
    </xdr:to>
    <xdr:sp>
      <xdr:nvSpPr>
        <xdr:cNvPr id="389" name="Line 440"/>
        <xdr:cNvSpPr>
          <a:spLocks/>
        </xdr:cNvSpPr>
      </xdr:nvSpPr>
      <xdr:spPr>
        <a:xfrm>
          <a:off x="1314450" y="33356550"/>
          <a:ext cx="0" cy="2076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214</xdr:row>
      <xdr:rowOff>114300</xdr:rowOff>
    </xdr:from>
    <xdr:to>
      <xdr:col>8</xdr:col>
      <xdr:colOff>0</xdr:colOff>
      <xdr:row>227</xdr:row>
      <xdr:rowOff>85725</xdr:rowOff>
    </xdr:to>
    <xdr:sp>
      <xdr:nvSpPr>
        <xdr:cNvPr id="390" name="Line 441"/>
        <xdr:cNvSpPr>
          <a:spLocks/>
        </xdr:cNvSpPr>
      </xdr:nvSpPr>
      <xdr:spPr>
        <a:xfrm>
          <a:off x="1752600" y="33356550"/>
          <a:ext cx="0" cy="2076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0</xdr:colOff>
      <xdr:row>214</xdr:row>
      <xdr:rowOff>114300</xdr:rowOff>
    </xdr:from>
    <xdr:to>
      <xdr:col>14</xdr:col>
      <xdr:colOff>0</xdr:colOff>
      <xdr:row>227</xdr:row>
      <xdr:rowOff>85725</xdr:rowOff>
    </xdr:to>
    <xdr:sp>
      <xdr:nvSpPr>
        <xdr:cNvPr id="391" name="Line 442"/>
        <xdr:cNvSpPr>
          <a:spLocks/>
        </xdr:cNvSpPr>
      </xdr:nvSpPr>
      <xdr:spPr>
        <a:xfrm>
          <a:off x="3067050" y="33356550"/>
          <a:ext cx="0" cy="2076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214</xdr:row>
      <xdr:rowOff>114300</xdr:rowOff>
    </xdr:from>
    <xdr:to>
      <xdr:col>17</xdr:col>
      <xdr:colOff>0</xdr:colOff>
      <xdr:row>227</xdr:row>
      <xdr:rowOff>85725</xdr:rowOff>
    </xdr:to>
    <xdr:sp>
      <xdr:nvSpPr>
        <xdr:cNvPr id="392" name="Line 443"/>
        <xdr:cNvSpPr>
          <a:spLocks/>
        </xdr:cNvSpPr>
      </xdr:nvSpPr>
      <xdr:spPr>
        <a:xfrm>
          <a:off x="3724275" y="33356550"/>
          <a:ext cx="0" cy="207645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214</xdr:row>
      <xdr:rowOff>114300</xdr:rowOff>
    </xdr:from>
    <xdr:to>
      <xdr:col>18</xdr:col>
      <xdr:colOff>0</xdr:colOff>
      <xdr:row>227</xdr:row>
      <xdr:rowOff>85725</xdr:rowOff>
    </xdr:to>
    <xdr:sp>
      <xdr:nvSpPr>
        <xdr:cNvPr id="393" name="Line 444"/>
        <xdr:cNvSpPr>
          <a:spLocks/>
        </xdr:cNvSpPr>
      </xdr:nvSpPr>
      <xdr:spPr>
        <a:xfrm>
          <a:off x="3943350" y="33356550"/>
          <a:ext cx="0" cy="2076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214</xdr:row>
      <xdr:rowOff>114300</xdr:rowOff>
    </xdr:from>
    <xdr:to>
      <xdr:col>20</xdr:col>
      <xdr:colOff>0</xdr:colOff>
      <xdr:row>227</xdr:row>
      <xdr:rowOff>85725</xdr:rowOff>
    </xdr:to>
    <xdr:sp>
      <xdr:nvSpPr>
        <xdr:cNvPr id="394" name="Line 445"/>
        <xdr:cNvSpPr>
          <a:spLocks/>
        </xdr:cNvSpPr>
      </xdr:nvSpPr>
      <xdr:spPr>
        <a:xfrm>
          <a:off x="4381500" y="33356550"/>
          <a:ext cx="0" cy="2076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188</xdr:row>
      <xdr:rowOff>0</xdr:rowOff>
    </xdr:from>
    <xdr:to>
      <xdr:col>27</xdr:col>
      <xdr:colOff>0</xdr:colOff>
      <xdr:row>188</xdr:row>
      <xdr:rowOff>0</xdr:rowOff>
    </xdr:to>
    <xdr:sp>
      <xdr:nvSpPr>
        <xdr:cNvPr id="395" name="Line 446"/>
        <xdr:cNvSpPr>
          <a:spLocks/>
        </xdr:cNvSpPr>
      </xdr:nvSpPr>
      <xdr:spPr>
        <a:xfrm>
          <a:off x="5257800" y="28936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27</xdr:col>
      <xdr:colOff>0</xdr:colOff>
      <xdr:row>181</xdr:row>
      <xdr:rowOff>0</xdr:rowOff>
    </xdr:from>
    <xdr:to>
      <xdr:col>27</xdr:col>
      <xdr:colOff>0</xdr:colOff>
      <xdr:row>188</xdr:row>
      <xdr:rowOff>0</xdr:rowOff>
    </xdr:to>
    <xdr:sp>
      <xdr:nvSpPr>
        <xdr:cNvPr id="396" name="Line 447"/>
        <xdr:cNvSpPr>
          <a:spLocks/>
        </xdr:cNvSpPr>
      </xdr:nvSpPr>
      <xdr:spPr>
        <a:xfrm flipV="1">
          <a:off x="5915025" y="27698700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181</xdr:row>
      <xdr:rowOff>0</xdr:rowOff>
    </xdr:from>
    <xdr:to>
      <xdr:col>27</xdr:col>
      <xdr:colOff>0</xdr:colOff>
      <xdr:row>188</xdr:row>
      <xdr:rowOff>0</xdr:rowOff>
    </xdr:to>
    <xdr:sp>
      <xdr:nvSpPr>
        <xdr:cNvPr id="397" name="Line 448"/>
        <xdr:cNvSpPr>
          <a:spLocks/>
        </xdr:cNvSpPr>
      </xdr:nvSpPr>
      <xdr:spPr>
        <a:xfrm flipH="1">
          <a:off x="5257800" y="27698700"/>
          <a:ext cx="6572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196</xdr:row>
      <xdr:rowOff>0</xdr:rowOff>
    </xdr:from>
    <xdr:to>
      <xdr:col>17</xdr:col>
      <xdr:colOff>0</xdr:colOff>
      <xdr:row>198</xdr:row>
      <xdr:rowOff>0</xdr:rowOff>
    </xdr:to>
    <xdr:sp>
      <xdr:nvSpPr>
        <xdr:cNvPr id="398" name="Line 449"/>
        <xdr:cNvSpPr>
          <a:spLocks/>
        </xdr:cNvSpPr>
      </xdr:nvSpPr>
      <xdr:spPr>
        <a:xfrm>
          <a:off x="3724275" y="30232350"/>
          <a:ext cx="0" cy="3238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196</xdr:row>
      <xdr:rowOff>0</xdr:rowOff>
    </xdr:from>
    <xdr:to>
      <xdr:col>20</xdr:col>
      <xdr:colOff>0</xdr:colOff>
      <xdr:row>198</xdr:row>
      <xdr:rowOff>85725</xdr:rowOff>
    </xdr:to>
    <xdr:sp>
      <xdr:nvSpPr>
        <xdr:cNvPr id="399" name="Line 450"/>
        <xdr:cNvSpPr>
          <a:spLocks/>
        </xdr:cNvSpPr>
      </xdr:nvSpPr>
      <xdr:spPr>
        <a:xfrm>
          <a:off x="4381500" y="30232350"/>
          <a:ext cx="0" cy="409575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9525</xdr:colOff>
      <xdr:row>191</xdr:row>
      <xdr:rowOff>95250</xdr:rowOff>
    </xdr:from>
    <xdr:to>
      <xdr:col>20</xdr:col>
      <xdr:colOff>0</xdr:colOff>
      <xdr:row>194</xdr:row>
      <xdr:rowOff>0</xdr:rowOff>
    </xdr:to>
    <xdr:grpSp>
      <xdr:nvGrpSpPr>
        <xdr:cNvPr id="400" name="Group 493"/>
        <xdr:cNvGrpSpPr>
          <a:grpSpLocks/>
        </xdr:cNvGrpSpPr>
      </xdr:nvGrpSpPr>
      <xdr:grpSpPr>
        <a:xfrm>
          <a:off x="1104900" y="29517975"/>
          <a:ext cx="3276600" cy="390525"/>
          <a:chOff x="86" y="3087"/>
          <a:chExt cx="254" cy="41"/>
        </a:xfrm>
        <a:solidFill>
          <a:srgbClr val="FFFFFF"/>
        </a:solidFill>
      </xdr:grpSpPr>
      <xdr:sp>
        <xdr:nvSpPr>
          <xdr:cNvPr id="401" name="AutoShape 453"/>
          <xdr:cNvSpPr>
            <a:spLocks noChangeAspect="1"/>
          </xdr:cNvSpPr>
        </xdr:nvSpPr>
        <xdr:spPr>
          <a:xfrm rot="10800000" flipH="1">
            <a:off x="86" y="3094"/>
            <a:ext cx="204" cy="34"/>
          </a:xfrm>
          <a:prstGeom prst="rtTriangle">
            <a:avLst/>
          </a:prstGeom>
          <a:pattFill prst="ltVert">
            <a:fgClr>
              <a:srgbClr val="339966"/>
            </a:fgClr>
            <a:bgClr>
              <a:srgbClr val="FFFFFF"/>
            </a:bgClr>
          </a:patt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02" name="AutoShape 454"/>
          <xdr:cNvSpPr>
            <a:spLocks noChangeAspect="1"/>
          </xdr:cNvSpPr>
        </xdr:nvSpPr>
        <xdr:spPr>
          <a:xfrm flipH="1">
            <a:off x="289" y="3087"/>
            <a:ext cx="51" cy="7"/>
          </a:xfrm>
          <a:prstGeom prst="rtTriangle">
            <a:avLst/>
          </a:prstGeom>
          <a:pattFill prst="ltVert">
            <a:fgClr>
              <a:srgbClr val="339966"/>
            </a:fgClr>
            <a:bgClr>
              <a:srgbClr val="FFFFFF"/>
            </a:bgClr>
          </a:patt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191</xdr:row>
      <xdr:rowOff>152400</xdr:rowOff>
    </xdr:from>
    <xdr:to>
      <xdr:col>5</xdr:col>
      <xdr:colOff>9525</xdr:colOff>
      <xdr:row>194</xdr:row>
      <xdr:rowOff>0</xdr:rowOff>
    </xdr:to>
    <xdr:sp>
      <xdr:nvSpPr>
        <xdr:cNvPr id="403" name="Line 455"/>
        <xdr:cNvSpPr>
          <a:spLocks/>
        </xdr:cNvSpPr>
      </xdr:nvSpPr>
      <xdr:spPr>
        <a:xfrm>
          <a:off x="1104900" y="29575125"/>
          <a:ext cx="0" cy="333375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191</xdr:row>
      <xdr:rowOff>95250</xdr:rowOff>
    </xdr:from>
    <xdr:to>
      <xdr:col>20</xdr:col>
      <xdr:colOff>0</xdr:colOff>
      <xdr:row>191</xdr:row>
      <xdr:rowOff>152400</xdr:rowOff>
    </xdr:to>
    <xdr:sp>
      <xdr:nvSpPr>
        <xdr:cNvPr id="404" name="Line 457"/>
        <xdr:cNvSpPr>
          <a:spLocks/>
        </xdr:cNvSpPr>
      </xdr:nvSpPr>
      <xdr:spPr>
        <a:xfrm>
          <a:off x="4381500" y="29517975"/>
          <a:ext cx="0" cy="571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218</xdr:row>
      <xdr:rowOff>0</xdr:rowOff>
    </xdr:from>
    <xdr:to>
      <xdr:col>20</xdr:col>
      <xdr:colOff>0</xdr:colOff>
      <xdr:row>218</xdr:row>
      <xdr:rowOff>38100</xdr:rowOff>
    </xdr:to>
    <xdr:sp>
      <xdr:nvSpPr>
        <xdr:cNvPr id="405" name="Line 464"/>
        <xdr:cNvSpPr>
          <a:spLocks/>
        </xdr:cNvSpPr>
      </xdr:nvSpPr>
      <xdr:spPr>
        <a:xfrm flipV="1">
          <a:off x="4381500" y="33889950"/>
          <a:ext cx="0" cy="38100"/>
        </a:xfrm>
        <a:prstGeom prst="line">
          <a:avLst/>
        </a:prstGeom>
        <a:pattFill prst="ltVert">
          <a:fgClr>
            <a:srgbClr val="993300"/>
          </a:fgClr>
          <a:bgClr>
            <a:srgbClr val="FFFFFF"/>
          </a:bgClr>
        </a:patt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221</xdr:row>
      <xdr:rowOff>133350</xdr:rowOff>
    </xdr:from>
    <xdr:to>
      <xdr:col>20</xdr:col>
      <xdr:colOff>0</xdr:colOff>
      <xdr:row>222</xdr:row>
      <xdr:rowOff>0</xdr:rowOff>
    </xdr:to>
    <xdr:sp>
      <xdr:nvSpPr>
        <xdr:cNvPr id="406" name="Line 470"/>
        <xdr:cNvSpPr>
          <a:spLocks/>
        </xdr:cNvSpPr>
      </xdr:nvSpPr>
      <xdr:spPr>
        <a:xfrm>
          <a:off x="4381500" y="34509075"/>
          <a:ext cx="0" cy="28575"/>
        </a:xfrm>
        <a:prstGeom prst="line">
          <a:avLst/>
        </a:prstGeom>
        <a:pattFill prst="ltVert">
          <a:fgClr>
            <a:srgbClr val="0000FF"/>
          </a:fgClr>
          <a:bgClr>
            <a:srgbClr val="FFFFFF"/>
          </a:bgClr>
        </a:patt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171450</xdr:colOff>
      <xdr:row>180</xdr:row>
      <xdr:rowOff>133350</xdr:rowOff>
    </xdr:from>
    <xdr:to>
      <xdr:col>7</xdr:col>
      <xdr:colOff>180975</xdr:colOff>
      <xdr:row>187</xdr:row>
      <xdr:rowOff>133350</xdr:rowOff>
    </xdr:to>
    <xdr:sp>
      <xdr:nvSpPr>
        <xdr:cNvPr id="407" name="Line 477"/>
        <xdr:cNvSpPr>
          <a:spLocks/>
        </xdr:cNvSpPr>
      </xdr:nvSpPr>
      <xdr:spPr>
        <a:xfrm flipV="1">
          <a:off x="1047750" y="27670125"/>
          <a:ext cx="666750" cy="12382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181</xdr:row>
      <xdr:rowOff>0</xdr:rowOff>
    </xdr:from>
    <xdr:to>
      <xdr:col>5</xdr:col>
      <xdr:colOff>104775</xdr:colOff>
      <xdr:row>182</xdr:row>
      <xdr:rowOff>47625</xdr:rowOff>
    </xdr:to>
    <xdr:sp>
      <xdr:nvSpPr>
        <xdr:cNvPr id="408" name="AutoShape 478"/>
        <xdr:cNvSpPr>
          <a:spLocks/>
        </xdr:cNvSpPr>
      </xdr:nvSpPr>
      <xdr:spPr>
        <a:xfrm>
          <a:off x="657225" y="27698700"/>
          <a:ext cx="542925" cy="314325"/>
        </a:xfrm>
        <a:prstGeom prst="borderCallout2">
          <a:avLst>
            <a:gd name="adj1" fmla="val 111902"/>
            <a:gd name="adj2" fmla="val 86365"/>
            <a:gd name="adj3" fmla="val 90476"/>
            <a:gd name="adj4" fmla="val 4546"/>
            <a:gd name="adj5" fmla="val 69046"/>
            <a:gd name="adj6" fmla="val 4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E"/>
              <a:ea typeface="Times New Roman CE"/>
              <a:cs typeface="Times New Roman CE"/>
            </a:rPr>
            <a:t>pálya</a:t>
          </a:r>
        </a:p>
      </xdr:txBody>
    </xdr:sp>
    <xdr:clientData/>
  </xdr:twoCellAnchor>
  <xdr:twoCellAnchor>
    <xdr:from>
      <xdr:col>18</xdr:col>
      <xdr:colOff>0</xdr:colOff>
      <xdr:row>180</xdr:row>
      <xdr:rowOff>95250</xdr:rowOff>
    </xdr:from>
    <xdr:to>
      <xdr:col>18</xdr:col>
      <xdr:colOff>0</xdr:colOff>
      <xdr:row>181</xdr:row>
      <xdr:rowOff>95250</xdr:rowOff>
    </xdr:to>
    <xdr:sp>
      <xdr:nvSpPr>
        <xdr:cNvPr id="409" name="Line 479"/>
        <xdr:cNvSpPr>
          <a:spLocks/>
        </xdr:cNvSpPr>
      </xdr:nvSpPr>
      <xdr:spPr>
        <a:xfrm>
          <a:off x="3943350" y="27632025"/>
          <a:ext cx="0" cy="1619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9525</xdr:colOff>
      <xdr:row>221</xdr:row>
      <xdr:rowOff>104775</xdr:rowOff>
    </xdr:from>
    <xdr:to>
      <xdr:col>20</xdr:col>
      <xdr:colOff>0</xdr:colOff>
      <xdr:row>223</xdr:row>
      <xdr:rowOff>95250</xdr:rowOff>
    </xdr:to>
    <xdr:grpSp>
      <xdr:nvGrpSpPr>
        <xdr:cNvPr id="410" name="Group 483"/>
        <xdr:cNvGrpSpPr>
          <a:grpSpLocks/>
        </xdr:cNvGrpSpPr>
      </xdr:nvGrpSpPr>
      <xdr:grpSpPr>
        <a:xfrm>
          <a:off x="1104900" y="34480500"/>
          <a:ext cx="3276600" cy="314325"/>
          <a:chOff x="86" y="3612"/>
          <a:chExt cx="254" cy="34"/>
        </a:xfrm>
        <a:solidFill>
          <a:srgbClr val="FFFFFF"/>
        </a:solidFill>
      </xdr:grpSpPr>
      <xdr:sp>
        <xdr:nvSpPr>
          <xdr:cNvPr id="411" name="AutoShape 466"/>
          <xdr:cNvSpPr>
            <a:spLocks noChangeAspect="1"/>
          </xdr:cNvSpPr>
        </xdr:nvSpPr>
        <xdr:spPr>
          <a:xfrm rot="10800000" flipH="1">
            <a:off x="103" y="3619"/>
            <a:ext cx="187" cy="27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12" name="AutoShape 467"/>
          <xdr:cNvSpPr>
            <a:spLocks noChangeAspect="1"/>
          </xdr:cNvSpPr>
        </xdr:nvSpPr>
        <xdr:spPr>
          <a:xfrm flipH="1">
            <a:off x="289" y="3612"/>
            <a:ext cx="51" cy="7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13" name="AutoShape 482"/>
          <xdr:cNvSpPr>
            <a:spLocks noChangeAspect="1"/>
          </xdr:cNvSpPr>
        </xdr:nvSpPr>
        <xdr:spPr>
          <a:xfrm flipH="1">
            <a:off x="86" y="3617"/>
            <a:ext cx="16" cy="2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5</xdr:col>
      <xdr:colOff>114300</xdr:colOff>
      <xdr:row>221</xdr:row>
      <xdr:rowOff>0</xdr:rowOff>
    </xdr:from>
    <xdr:to>
      <xdr:col>5</xdr:col>
      <xdr:colOff>142875</xdr:colOff>
      <xdr:row>221</xdr:row>
      <xdr:rowOff>133350</xdr:rowOff>
    </xdr:to>
    <xdr:sp>
      <xdr:nvSpPr>
        <xdr:cNvPr id="414" name="Line 484"/>
        <xdr:cNvSpPr>
          <a:spLocks/>
        </xdr:cNvSpPr>
      </xdr:nvSpPr>
      <xdr:spPr>
        <a:xfrm>
          <a:off x="1209675" y="34375725"/>
          <a:ext cx="28575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9525</xdr:colOff>
      <xdr:row>224</xdr:row>
      <xdr:rowOff>123825</xdr:rowOff>
    </xdr:from>
    <xdr:to>
      <xdr:col>20</xdr:col>
      <xdr:colOff>0</xdr:colOff>
      <xdr:row>228</xdr:row>
      <xdr:rowOff>57150</xdr:rowOff>
    </xdr:to>
    <xdr:grpSp>
      <xdr:nvGrpSpPr>
        <xdr:cNvPr id="415" name="Group 495"/>
        <xdr:cNvGrpSpPr>
          <a:grpSpLocks/>
        </xdr:cNvGrpSpPr>
      </xdr:nvGrpSpPr>
      <xdr:grpSpPr>
        <a:xfrm>
          <a:off x="1104900" y="34985325"/>
          <a:ext cx="3276600" cy="581025"/>
          <a:chOff x="86" y="3673"/>
          <a:chExt cx="254" cy="78"/>
        </a:xfrm>
        <a:solidFill>
          <a:srgbClr val="FFFFFF"/>
        </a:solidFill>
      </xdr:grpSpPr>
      <xdr:sp>
        <xdr:nvSpPr>
          <xdr:cNvPr id="416" name="AutoShape 486"/>
          <xdr:cNvSpPr>
            <a:spLocks noChangeAspect="1"/>
          </xdr:cNvSpPr>
        </xdr:nvSpPr>
        <xdr:spPr>
          <a:xfrm rot="10800000" flipH="1">
            <a:off x="103" y="3689"/>
            <a:ext cx="187" cy="62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17" name="AutoShape 487"/>
          <xdr:cNvSpPr>
            <a:spLocks noChangeAspect="1"/>
          </xdr:cNvSpPr>
        </xdr:nvSpPr>
        <xdr:spPr>
          <a:xfrm flipH="1">
            <a:off x="289" y="3673"/>
            <a:ext cx="51" cy="16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18" name="AutoShape 488"/>
          <xdr:cNvSpPr>
            <a:spLocks noChangeAspect="1"/>
          </xdr:cNvSpPr>
        </xdr:nvSpPr>
        <xdr:spPr>
          <a:xfrm flipH="1" flipV="1">
            <a:off x="86" y="3689"/>
            <a:ext cx="16" cy="62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215</xdr:row>
      <xdr:rowOff>19050</xdr:rowOff>
    </xdr:from>
    <xdr:to>
      <xdr:col>20</xdr:col>
      <xdr:colOff>0</xdr:colOff>
      <xdr:row>218</xdr:row>
      <xdr:rowOff>123825</xdr:rowOff>
    </xdr:to>
    <xdr:grpSp>
      <xdr:nvGrpSpPr>
        <xdr:cNvPr id="419" name="Group 489"/>
        <xdr:cNvGrpSpPr>
          <a:grpSpLocks/>
        </xdr:cNvGrpSpPr>
      </xdr:nvGrpSpPr>
      <xdr:grpSpPr>
        <a:xfrm flipV="1">
          <a:off x="1104900" y="33423225"/>
          <a:ext cx="3276600" cy="590550"/>
          <a:chOff x="86" y="3612"/>
          <a:chExt cx="254" cy="34"/>
        </a:xfrm>
        <a:solidFill>
          <a:srgbClr val="FFFFFF"/>
        </a:solidFill>
      </xdr:grpSpPr>
      <xdr:sp>
        <xdr:nvSpPr>
          <xdr:cNvPr id="420" name="AutoShape 490"/>
          <xdr:cNvSpPr>
            <a:spLocks noChangeAspect="1"/>
          </xdr:cNvSpPr>
        </xdr:nvSpPr>
        <xdr:spPr>
          <a:xfrm rot="10800000" flipH="1">
            <a:off x="103" y="3619"/>
            <a:ext cx="187" cy="27"/>
          </a:xfrm>
          <a:prstGeom prst="rtTriangle">
            <a:avLst/>
          </a:prstGeom>
          <a:pattFill prst="ltVert">
            <a:fgClr>
              <a:srgbClr val="993300"/>
            </a:fgClr>
            <a:bgClr>
              <a:srgbClr val="FFFFFF"/>
            </a:bgClr>
          </a:patt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21" name="AutoShape 491"/>
          <xdr:cNvSpPr>
            <a:spLocks noChangeAspect="1"/>
          </xdr:cNvSpPr>
        </xdr:nvSpPr>
        <xdr:spPr>
          <a:xfrm flipH="1">
            <a:off x="289" y="3612"/>
            <a:ext cx="51" cy="7"/>
          </a:xfrm>
          <a:prstGeom prst="rtTriangle">
            <a:avLst/>
          </a:prstGeom>
          <a:pattFill prst="ltVert">
            <a:fgClr>
              <a:srgbClr val="993300"/>
            </a:fgClr>
            <a:bgClr>
              <a:srgbClr val="FFFFFF"/>
            </a:bgClr>
          </a:patt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22" name="AutoShape 492"/>
          <xdr:cNvSpPr>
            <a:spLocks noChangeAspect="1"/>
          </xdr:cNvSpPr>
        </xdr:nvSpPr>
        <xdr:spPr>
          <a:xfrm flipH="1">
            <a:off x="86" y="3617"/>
            <a:ext cx="16" cy="2"/>
          </a:xfrm>
          <a:prstGeom prst="rtTriangle">
            <a:avLst/>
          </a:prstGeom>
          <a:pattFill prst="ltVert">
            <a:fgClr>
              <a:srgbClr val="993300"/>
            </a:fgClr>
            <a:bgClr>
              <a:srgbClr val="FFFFFF"/>
            </a:bgClr>
          </a:patt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218</xdr:row>
      <xdr:rowOff>28575</xdr:rowOff>
    </xdr:from>
    <xdr:to>
      <xdr:col>5</xdr:col>
      <xdr:colOff>133350</xdr:colOff>
      <xdr:row>219</xdr:row>
      <xdr:rowOff>0</xdr:rowOff>
    </xdr:to>
    <xdr:sp>
      <xdr:nvSpPr>
        <xdr:cNvPr id="423" name="Line 494"/>
        <xdr:cNvSpPr>
          <a:spLocks/>
        </xdr:cNvSpPr>
      </xdr:nvSpPr>
      <xdr:spPr>
        <a:xfrm flipV="1">
          <a:off x="1095375" y="33918525"/>
          <a:ext cx="133350" cy="133350"/>
        </a:xfrm>
        <a:prstGeom prst="line">
          <a:avLst/>
        </a:prstGeom>
        <a:noFill/>
        <a:ln w="9525" cmpd="sng">
          <a:solidFill>
            <a:srgbClr val="9933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85725</xdr:colOff>
      <xdr:row>226</xdr:row>
      <xdr:rowOff>152400</xdr:rowOff>
    </xdr:from>
    <xdr:to>
      <xdr:col>11</xdr:col>
      <xdr:colOff>209550</xdr:colOff>
      <xdr:row>229</xdr:row>
      <xdr:rowOff>0</xdr:rowOff>
    </xdr:to>
    <xdr:sp>
      <xdr:nvSpPr>
        <xdr:cNvPr id="424" name="Line 496"/>
        <xdr:cNvSpPr>
          <a:spLocks/>
        </xdr:cNvSpPr>
      </xdr:nvSpPr>
      <xdr:spPr>
        <a:xfrm flipH="1" flipV="1">
          <a:off x="2495550" y="35337750"/>
          <a:ext cx="114300" cy="333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209550</xdr:colOff>
      <xdr:row>227</xdr:row>
      <xdr:rowOff>47625</xdr:rowOff>
    </xdr:from>
    <xdr:to>
      <xdr:col>5</xdr:col>
      <xdr:colOff>114300</xdr:colOff>
      <xdr:row>227</xdr:row>
      <xdr:rowOff>133350</xdr:rowOff>
    </xdr:to>
    <xdr:sp>
      <xdr:nvSpPr>
        <xdr:cNvPr id="425" name="Line 497"/>
        <xdr:cNvSpPr>
          <a:spLocks/>
        </xdr:cNvSpPr>
      </xdr:nvSpPr>
      <xdr:spPr>
        <a:xfrm flipV="1">
          <a:off x="647700" y="35394900"/>
          <a:ext cx="561975" cy="85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190500</xdr:colOff>
      <xdr:row>233</xdr:row>
      <xdr:rowOff>152400</xdr:rowOff>
    </xdr:from>
    <xdr:to>
      <xdr:col>20</xdr:col>
      <xdr:colOff>209550</xdr:colOff>
      <xdr:row>234</xdr:row>
      <xdr:rowOff>0</xdr:rowOff>
    </xdr:to>
    <xdr:sp>
      <xdr:nvSpPr>
        <xdr:cNvPr id="426" name="Line 498"/>
        <xdr:cNvSpPr>
          <a:spLocks/>
        </xdr:cNvSpPr>
      </xdr:nvSpPr>
      <xdr:spPr>
        <a:xfrm flipV="1">
          <a:off x="628650" y="36490275"/>
          <a:ext cx="39624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234</xdr:row>
      <xdr:rowOff>0</xdr:rowOff>
    </xdr:from>
    <xdr:to>
      <xdr:col>7</xdr:col>
      <xdr:colOff>0</xdr:colOff>
      <xdr:row>239</xdr:row>
      <xdr:rowOff>0</xdr:rowOff>
    </xdr:to>
    <xdr:sp>
      <xdr:nvSpPr>
        <xdr:cNvPr id="427" name="Line 501"/>
        <xdr:cNvSpPr>
          <a:spLocks/>
        </xdr:cNvSpPr>
      </xdr:nvSpPr>
      <xdr:spPr>
        <a:xfrm flipH="1">
          <a:off x="1095375" y="36499800"/>
          <a:ext cx="438150" cy="809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234</xdr:row>
      <xdr:rowOff>0</xdr:rowOff>
    </xdr:from>
    <xdr:to>
      <xdr:col>19</xdr:col>
      <xdr:colOff>0</xdr:colOff>
      <xdr:row>239</xdr:row>
      <xdr:rowOff>0</xdr:rowOff>
    </xdr:to>
    <xdr:sp>
      <xdr:nvSpPr>
        <xdr:cNvPr id="428" name="Line 502"/>
        <xdr:cNvSpPr>
          <a:spLocks/>
        </xdr:cNvSpPr>
      </xdr:nvSpPr>
      <xdr:spPr>
        <a:xfrm>
          <a:off x="3724275" y="36499800"/>
          <a:ext cx="438150" cy="809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190500</xdr:colOff>
      <xdr:row>233</xdr:row>
      <xdr:rowOff>133350</xdr:rowOff>
    </xdr:from>
    <xdr:to>
      <xdr:col>12</xdr:col>
      <xdr:colOff>38100</xdr:colOff>
      <xdr:row>234</xdr:row>
      <xdr:rowOff>19050</xdr:rowOff>
    </xdr:to>
    <xdr:sp>
      <xdr:nvSpPr>
        <xdr:cNvPr id="429" name="Oval 500"/>
        <xdr:cNvSpPr>
          <a:spLocks/>
        </xdr:cNvSpPr>
      </xdr:nvSpPr>
      <xdr:spPr>
        <a:xfrm>
          <a:off x="2600325" y="36471225"/>
          <a:ext cx="66675" cy="4762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209550</xdr:colOff>
      <xdr:row>233</xdr:row>
      <xdr:rowOff>123825</xdr:rowOff>
    </xdr:from>
    <xdr:to>
      <xdr:col>20</xdr:col>
      <xdr:colOff>180975</xdr:colOff>
      <xdr:row>233</xdr:row>
      <xdr:rowOff>123825</xdr:rowOff>
    </xdr:to>
    <xdr:sp>
      <xdr:nvSpPr>
        <xdr:cNvPr id="430" name="Line 504"/>
        <xdr:cNvSpPr>
          <a:spLocks/>
        </xdr:cNvSpPr>
      </xdr:nvSpPr>
      <xdr:spPr>
        <a:xfrm>
          <a:off x="647700" y="36461700"/>
          <a:ext cx="391477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104775</xdr:colOff>
      <xdr:row>238</xdr:row>
      <xdr:rowOff>142875</xdr:rowOff>
    </xdr:from>
    <xdr:to>
      <xdr:col>5</xdr:col>
      <xdr:colOff>104775</xdr:colOff>
      <xdr:row>239</xdr:row>
      <xdr:rowOff>76200</xdr:rowOff>
    </xdr:to>
    <xdr:grpSp>
      <xdr:nvGrpSpPr>
        <xdr:cNvPr id="431" name="Group 510"/>
        <xdr:cNvGrpSpPr>
          <a:grpSpLocks/>
        </xdr:cNvGrpSpPr>
      </xdr:nvGrpSpPr>
      <xdr:grpSpPr>
        <a:xfrm>
          <a:off x="981075" y="37290375"/>
          <a:ext cx="219075" cy="95250"/>
          <a:chOff x="59" y="3913"/>
          <a:chExt cx="17" cy="10"/>
        </a:xfrm>
        <a:solidFill>
          <a:srgbClr val="FFFFFF"/>
        </a:solidFill>
      </xdr:grpSpPr>
      <xdr:sp>
        <xdr:nvSpPr>
          <xdr:cNvPr id="432" name="AutoShape 506"/>
          <xdr:cNvSpPr>
            <a:spLocks/>
          </xdr:cNvSpPr>
        </xdr:nvSpPr>
        <xdr:spPr>
          <a:xfrm>
            <a:off x="59" y="3915"/>
            <a:ext cx="17" cy="8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33" name="Oval 507"/>
          <xdr:cNvSpPr>
            <a:spLocks/>
          </xdr:cNvSpPr>
        </xdr:nvSpPr>
        <xdr:spPr>
          <a:xfrm>
            <a:off x="65" y="3913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18</xdr:col>
      <xdr:colOff>104775</xdr:colOff>
      <xdr:row>238</xdr:row>
      <xdr:rowOff>133350</xdr:rowOff>
    </xdr:from>
    <xdr:to>
      <xdr:col>19</xdr:col>
      <xdr:colOff>104775</xdr:colOff>
      <xdr:row>239</xdr:row>
      <xdr:rowOff>66675</xdr:rowOff>
    </xdr:to>
    <xdr:grpSp>
      <xdr:nvGrpSpPr>
        <xdr:cNvPr id="434" name="Group 511"/>
        <xdr:cNvGrpSpPr>
          <a:grpSpLocks/>
        </xdr:cNvGrpSpPr>
      </xdr:nvGrpSpPr>
      <xdr:grpSpPr>
        <a:xfrm>
          <a:off x="4048125" y="37280850"/>
          <a:ext cx="219075" cy="95250"/>
          <a:chOff x="59" y="3913"/>
          <a:chExt cx="17" cy="10"/>
        </a:xfrm>
        <a:solidFill>
          <a:srgbClr val="FFFFFF"/>
        </a:solidFill>
      </xdr:grpSpPr>
      <xdr:sp>
        <xdr:nvSpPr>
          <xdr:cNvPr id="435" name="AutoShape 512"/>
          <xdr:cNvSpPr>
            <a:spLocks/>
          </xdr:cNvSpPr>
        </xdr:nvSpPr>
        <xdr:spPr>
          <a:xfrm>
            <a:off x="59" y="3915"/>
            <a:ext cx="17" cy="8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36" name="Oval 513"/>
          <xdr:cNvSpPr>
            <a:spLocks/>
          </xdr:cNvSpPr>
        </xdr:nvSpPr>
        <xdr:spPr>
          <a:xfrm>
            <a:off x="65" y="3913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241</xdr:row>
      <xdr:rowOff>0</xdr:rowOff>
    </xdr:from>
    <xdr:to>
      <xdr:col>21</xdr:col>
      <xdr:colOff>85725</xdr:colOff>
      <xdr:row>241</xdr:row>
      <xdr:rowOff>0</xdr:rowOff>
    </xdr:to>
    <xdr:sp>
      <xdr:nvSpPr>
        <xdr:cNvPr id="437" name="Line 514"/>
        <xdr:cNvSpPr>
          <a:spLocks/>
        </xdr:cNvSpPr>
      </xdr:nvSpPr>
      <xdr:spPr>
        <a:xfrm>
          <a:off x="581025" y="37633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240</xdr:row>
      <xdr:rowOff>104775</xdr:rowOff>
    </xdr:from>
    <xdr:to>
      <xdr:col>3</xdr:col>
      <xdr:colOff>0</xdr:colOff>
      <xdr:row>241</xdr:row>
      <xdr:rowOff>57150</xdr:rowOff>
    </xdr:to>
    <xdr:sp>
      <xdr:nvSpPr>
        <xdr:cNvPr id="438" name="Line 515"/>
        <xdr:cNvSpPr>
          <a:spLocks/>
        </xdr:cNvSpPr>
      </xdr:nvSpPr>
      <xdr:spPr>
        <a:xfrm>
          <a:off x="657225" y="375761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240</xdr:row>
      <xdr:rowOff>104775</xdr:rowOff>
    </xdr:from>
    <xdr:to>
      <xdr:col>5</xdr:col>
      <xdr:colOff>0</xdr:colOff>
      <xdr:row>241</xdr:row>
      <xdr:rowOff>57150</xdr:rowOff>
    </xdr:to>
    <xdr:sp>
      <xdr:nvSpPr>
        <xdr:cNvPr id="439" name="Line 516"/>
        <xdr:cNvSpPr>
          <a:spLocks/>
        </xdr:cNvSpPr>
      </xdr:nvSpPr>
      <xdr:spPr>
        <a:xfrm>
          <a:off x="1095375" y="375761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104775</xdr:rowOff>
    </xdr:from>
    <xdr:to>
      <xdr:col>7</xdr:col>
      <xdr:colOff>0</xdr:colOff>
      <xdr:row>241</xdr:row>
      <xdr:rowOff>57150</xdr:rowOff>
    </xdr:to>
    <xdr:sp>
      <xdr:nvSpPr>
        <xdr:cNvPr id="440" name="Line 517"/>
        <xdr:cNvSpPr>
          <a:spLocks/>
        </xdr:cNvSpPr>
      </xdr:nvSpPr>
      <xdr:spPr>
        <a:xfrm>
          <a:off x="1533525" y="375761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240</xdr:row>
      <xdr:rowOff>104775</xdr:rowOff>
    </xdr:from>
    <xdr:to>
      <xdr:col>12</xdr:col>
      <xdr:colOff>0</xdr:colOff>
      <xdr:row>241</xdr:row>
      <xdr:rowOff>57150</xdr:rowOff>
    </xdr:to>
    <xdr:sp>
      <xdr:nvSpPr>
        <xdr:cNvPr id="441" name="Line 518"/>
        <xdr:cNvSpPr>
          <a:spLocks/>
        </xdr:cNvSpPr>
      </xdr:nvSpPr>
      <xdr:spPr>
        <a:xfrm>
          <a:off x="2628900" y="375761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240</xdr:row>
      <xdr:rowOff>104775</xdr:rowOff>
    </xdr:from>
    <xdr:to>
      <xdr:col>17</xdr:col>
      <xdr:colOff>0</xdr:colOff>
      <xdr:row>241</xdr:row>
      <xdr:rowOff>57150</xdr:rowOff>
    </xdr:to>
    <xdr:sp>
      <xdr:nvSpPr>
        <xdr:cNvPr id="442" name="Line 519"/>
        <xdr:cNvSpPr>
          <a:spLocks/>
        </xdr:cNvSpPr>
      </xdr:nvSpPr>
      <xdr:spPr>
        <a:xfrm>
          <a:off x="3724275" y="375761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0</xdr:colOff>
      <xdr:row>240</xdr:row>
      <xdr:rowOff>104775</xdr:rowOff>
    </xdr:from>
    <xdr:to>
      <xdr:col>19</xdr:col>
      <xdr:colOff>0</xdr:colOff>
      <xdr:row>241</xdr:row>
      <xdr:rowOff>57150</xdr:rowOff>
    </xdr:to>
    <xdr:sp>
      <xdr:nvSpPr>
        <xdr:cNvPr id="443" name="Line 520"/>
        <xdr:cNvSpPr>
          <a:spLocks/>
        </xdr:cNvSpPr>
      </xdr:nvSpPr>
      <xdr:spPr>
        <a:xfrm>
          <a:off x="4162425" y="375761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240</xdr:row>
      <xdr:rowOff>104775</xdr:rowOff>
    </xdr:from>
    <xdr:to>
      <xdr:col>21</xdr:col>
      <xdr:colOff>0</xdr:colOff>
      <xdr:row>241</xdr:row>
      <xdr:rowOff>57150</xdr:rowOff>
    </xdr:to>
    <xdr:sp>
      <xdr:nvSpPr>
        <xdr:cNvPr id="444" name="Line 521"/>
        <xdr:cNvSpPr>
          <a:spLocks/>
        </xdr:cNvSpPr>
      </xdr:nvSpPr>
      <xdr:spPr>
        <a:xfrm>
          <a:off x="4600575" y="375761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23</xdr:col>
      <xdr:colOff>0</xdr:colOff>
      <xdr:row>233</xdr:row>
      <xdr:rowOff>95250</xdr:rowOff>
    </xdr:from>
    <xdr:to>
      <xdr:col>23</xdr:col>
      <xdr:colOff>0</xdr:colOff>
      <xdr:row>239</xdr:row>
      <xdr:rowOff>47625</xdr:rowOff>
    </xdr:to>
    <xdr:sp>
      <xdr:nvSpPr>
        <xdr:cNvPr id="445" name="Line 522"/>
        <xdr:cNvSpPr>
          <a:spLocks/>
        </xdr:cNvSpPr>
      </xdr:nvSpPr>
      <xdr:spPr>
        <a:xfrm>
          <a:off x="5038725" y="3643312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114300</xdr:colOff>
      <xdr:row>239</xdr:row>
      <xdr:rowOff>0</xdr:rowOff>
    </xdr:from>
    <xdr:to>
      <xdr:col>23</xdr:col>
      <xdr:colOff>104775</xdr:colOff>
      <xdr:row>239</xdr:row>
      <xdr:rowOff>0</xdr:rowOff>
    </xdr:to>
    <xdr:sp>
      <xdr:nvSpPr>
        <xdr:cNvPr id="446" name="Line 524"/>
        <xdr:cNvSpPr>
          <a:spLocks/>
        </xdr:cNvSpPr>
      </xdr:nvSpPr>
      <xdr:spPr>
        <a:xfrm>
          <a:off x="4933950" y="37309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114300</xdr:colOff>
      <xdr:row>234</xdr:row>
      <xdr:rowOff>0</xdr:rowOff>
    </xdr:from>
    <xdr:to>
      <xdr:col>23</xdr:col>
      <xdr:colOff>104775</xdr:colOff>
      <xdr:row>234</xdr:row>
      <xdr:rowOff>0</xdr:rowOff>
    </xdr:to>
    <xdr:sp>
      <xdr:nvSpPr>
        <xdr:cNvPr id="447" name="Line 525"/>
        <xdr:cNvSpPr>
          <a:spLocks/>
        </xdr:cNvSpPr>
      </xdr:nvSpPr>
      <xdr:spPr>
        <a:xfrm>
          <a:off x="4933950" y="36499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240</xdr:row>
      <xdr:rowOff>0</xdr:rowOff>
    </xdr:from>
    <xdr:to>
      <xdr:col>7</xdr:col>
      <xdr:colOff>114300</xdr:colOff>
      <xdr:row>240</xdr:row>
      <xdr:rowOff>0</xdr:rowOff>
    </xdr:to>
    <xdr:sp>
      <xdr:nvSpPr>
        <xdr:cNvPr id="448" name="Line 526"/>
        <xdr:cNvSpPr>
          <a:spLocks/>
        </xdr:cNvSpPr>
      </xdr:nvSpPr>
      <xdr:spPr>
        <a:xfrm>
          <a:off x="438150" y="374713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66675</xdr:colOff>
      <xdr:row>234</xdr:row>
      <xdr:rowOff>142875</xdr:rowOff>
    </xdr:from>
    <xdr:to>
      <xdr:col>2</xdr:col>
      <xdr:colOff>66675</xdr:colOff>
      <xdr:row>240</xdr:row>
      <xdr:rowOff>66675</xdr:rowOff>
    </xdr:to>
    <xdr:sp>
      <xdr:nvSpPr>
        <xdr:cNvPr id="449" name="Line 527"/>
        <xdr:cNvSpPr>
          <a:spLocks/>
        </xdr:cNvSpPr>
      </xdr:nvSpPr>
      <xdr:spPr>
        <a:xfrm flipV="1">
          <a:off x="504825" y="3664267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209550</xdr:colOff>
      <xdr:row>233</xdr:row>
      <xdr:rowOff>0</xdr:rowOff>
    </xdr:from>
    <xdr:to>
      <xdr:col>22</xdr:col>
      <xdr:colOff>133350</xdr:colOff>
      <xdr:row>234</xdr:row>
      <xdr:rowOff>104775</xdr:rowOff>
    </xdr:to>
    <xdr:grpSp>
      <xdr:nvGrpSpPr>
        <xdr:cNvPr id="450" name="Group 528"/>
        <xdr:cNvGrpSpPr>
          <a:grpSpLocks/>
        </xdr:cNvGrpSpPr>
      </xdr:nvGrpSpPr>
      <xdr:grpSpPr>
        <a:xfrm>
          <a:off x="4591050" y="36337875"/>
          <a:ext cx="361950" cy="266700"/>
          <a:chOff x="383" y="1952"/>
          <a:chExt cx="28" cy="28"/>
        </a:xfrm>
        <a:solidFill>
          <a:srgbClr val="FFFFFF"/>
        </a:solidFill>
      </xdr:grpSpPr>
      <xdr:sp>
        <xdr:nvSpPr>
          <xdr:cNvPr id="451" name="Oval 529"/>
          <xdr:cNvSpPr>
            <a:spLocks/>
          </xdr:cNvSpPr>
        </xdr:nvSpPr>
        <xdr:spPr>
          <a:xfrm>
            <a:off x="390" y="1959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52" name="Line 530"/>
          <xdr:cNvSpPr>
            <a:spLocks/>
          </xdr:cNvSpPr>
        </xdr:nvSpPr>
        <xdr:spPr>
          <a:xfrm>
            <a:off x="397" y="1952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53" name="Line 531"/>
          <xdr:cNvSpPr>
            <a:spLocks/>
          </xdr:cNvSpPr>
        </xdr:nvSpPr>
        <xdr:spPr>
          <a:xfrm rot="16200000">
            <a:off x="383" y="1966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233</xdr:row>
      <xdr:rowOff>104775</xdr:rowOff>
    </xdr:from>
    <xdr:to>
      <xdr:col>8</xdr:col>
      <xdr:colOff>9525</xdr:colOff>
      <xdr:row>234</xdr:row>
      <xdr:rowOff>57150</xdr:rowOff>
    </xdr:to>
    <xdr:sp>
      <xdr:nvSpPr>
        <xdr:cNvPr id="454" name="Line 532"/>
        <xdr:cNvSpPr>
          <a:spLocks/>
        </xdr:cNvSpPr>
      </xdr:nvSpPr>
      <xdr:spPr>
        <a:xfrm>
          <a:off x="1762125" y="36442650"/>
          <a:ext cx="0" cy="114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152400</xdr:colOff>
      <xdr:row>233</xdr:row>
      <xdr:rowOff>104775</xdr:rowOff>
    </xdr:from>
    <xdr:to>
      <xdr:col>11</xdr:col>
      <xdr:colOff>152400</xdr:colOff>
      <xdr:row>234</xdr:row>
      <xdr:rowOff>57150</xdr:rowOff>
    </xdr:to>
    <xdr:sp>
      <xdr:nvSpPr>
        <xdr:cNvPr id="455" name="Line 533"/>
        <xdr:cNvSpPr>
          <a:spLocks/>
        </xdr:cNvSpPr>
      </xdr:nvSpPr>
      <xdr:spPr>
        <a:xfrm>
          <a:off x="2562225" y="36442650"/>
          <a:ext cx="0" cy="114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16</xdr:col>
      <xdr:colOff>171450</xdr:colOff>
      <xdr:row>233</xdr:row>
      <xdr:rowOff>104775</xdr:rowOff>
    </xdr:from>
    <xdr:to>
      <xdr:col>16</xdr:col>
      <xdr:colOff>171450</xdr:colOff>
      <xdr:row>234</xdr:row>
      <xdr:rowOff>57150</xdr:rowOff>
    </xdr:to>
    <xdr:sp>
      <xdr:nvSpPr>
        <xdr:cNvPr id="456" name="Line 534"/>
        <xdr:cNvSpPr>
          <a:spLocks/>
        </xdr:cNvSpPr>
      </xdr:nvSpPr>
      <xdr:spPr>
        <a:xfrm>
          <a:off x="3676650" y="36442650"/>
          <a:ext cx="0" cy="114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133350</xdr:colOff>
      <xdr:row>243</xdr:row>
      <xdr:rowOff>0</xdr:rowOff>
    </xdr:from>
    <xdr:to>
      <xdr:col>21</xdr:col>
      <xdr:colOff>104775</xdr:colOff>
      <xdr:row>243</xdr:row>
      <xdr:rowOff>0</xdr:rowOff>
    </xdr:to>
    <xdr:sp>
      <xdr:nvSpPr>
        <xdr:cNvPr id="457" name="Line 535"/>
        <xdr:cNvSpPr>
          <a:spLocks/>
        </xdr:cNvSpPr>
      </xdr:nvSpPr>
      <xdr:spPr>
        <a:xfrm>
          <a:off x="571500" y="37947600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242</xdr:row>
      <xdr:rowOff>104775</xdr:rowOff>
    </xdr:from>
    <xdr:to>
      <xdr:col>21</xdr:col>
      <xdr:colOff>9525</xdr:colOff>
      <xdr:row>245</xdr:row>
      <xdr:rowOff>28575</xdr:rowOff>
    </xdr:to>
    <xdr:grpSp>
      <xdr:nvGrpSpPr>
        <xdr:cNvPr id="458" name="Group 549"/>
        <xdr:cNvGrpSpPr>
          <a:grpSpLocks/>
        </xdr:cNvGrpSpPr>
      </xdr:nvGrpSpPr>
      <xdr:grpSpPr>
        <a:xfrm>
          <a:off x="657225" y="37899975"/>
          <a:ext cx="3952875" cy="381000"/>
          <a:chOff x="34" y="3994"/>
          <a:chExt cx="307" cy="43"/>
        </a:xfrm>
        <a:solidFill>
          <a:srgbClr val="FFFFFF"/>
        </a:solidFill>
      </xdr:grpSpPr>
      <xdr:sp>
        <xdr:nvSpPr>
          <xdr:cNvPr id="459" name="AutoShape 542"/>
          <xdr:cNvSpPr>
            <a:spLocks noChangeAspect="1"/>
          </xdr:cNvSpPr>
        </xdr:nvSpPr>
        <xdr:spPr>
          <a:xfrm flipV="1">
            <a:off x="34" y="3999"/>
            <a:ext cx="272" cy="38"/>
          </a:xfrm>
          <a:prstGeom prst="rtTriangle">
            <a:avLst/>
          </a:prstGeom>
          <a:pattFill prst="ltVert">
            <a:fgClr>
              <a:srgbClr val="008000"/>
            </a:fgClr>
            <a:bgClr>
              <a:srgbClr val="FFFFFF"/>
            </a:bgClr>
          </a:patt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60" name="AutoShape 543"/>
          <xdr:cNvSpPr>
            <a:spLocks noChangeAspect="1"/>
          </xdr:cNvSpPr>
        </xdr:nvSpPr>
        <xdr:spPr>
          <a:xfrm rot="-10800000" flipV="1">
            <a:off x="306" y="3994"/>
            <a:ext cx="35" cy="5"/>
          </a:xfrm>
          <a:prstGeom prst="rtTriangle">
            <a:avLst/>
          </a:prstGeom>
          <a:pattFill prst="ltVert">
            <a:fgClr>
              <a:srgbClr val="008000"/>
            </a:fgClr>
            <a:bgClr>
              <a:srgbClr val="FFFFFF"/>
            </a:bgClr>
          </a:patt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133350</xdr:colOff>
      <xdr:row>247</xdr:row>
      <xdr:rowOff>0</xdr:rowOff>
    </xdr:from>
    <xdr:to>
      <xdr:col>21</xdr:col>
      <xdr:colOff>104775</xdr:colOff>
      <xdr:row>247</xdr:row>
      <xdr:rowOff>0</xdr:rowOff>
    </xdr:to>
    <xdr:sp>
      <xdr:nvSpPr>
        <xdr:cNvPr id="461" name="Line 544"/>
        <xdr:cNvSpPr>
          <a:spLocks/>
        </xdr:cNvSpPr>
      </xdr:nvSpPr>
      <xdr:spPr>
        <a:xfrm>
          <a:off x="571500" y="38557200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251</xdr:row>
      <xdr:rowOff>0</xdr:rowOff>
    </xdr:from>
    <xdr:to>
      <xdr:col>21</xdr:col>
      <xdr:colOff>85725</xdr:colOff>
      <xdr:row>251</xdr:row>
      <xdr:rowOff>0</xdr:rowOff>
    </xdr:to>
    <xdr:sp>
      <xdr:nvSpPr>
        <xdr:cNvPr id="462" name="Line 545"/>
        <xdr:cNvSpPr>
          <a:spLocks/>
        </xdr:cNvSpPr>
      </xdr:nvSpPr>
      <xdr:spPr>
        <a:xfrm>
          <a:off x="552450" y="39166800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133350</xdr:colOff>
      <xdr:row>255</xdr:row>
      <xdr:rowOff>0</xdr:rowOff>
    </xdr:from>
    <xdr:to>
      <xdr:col>21</xdr:col>
      <xdr:colOff>104775</xdr:colOff>
      <xdr:row>255</xdr:row>
      <xdr:rowOff>0</xdr:rowOff>
    </xdr:to>
    <xdr:sp>
      <xdr:nvSpPr>
        <xdr:cNvPr id="463" name="Line 546"/>
        <xdr:cNvSpPr>
          <a:spLocks/>
        </xdr:cNvSpPr>
      </xdr:nvSpPr>
      <xdr:spPr>
        <a:xfrm>
          <a:off x="571500" y="39776400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261</xdr:row>
      <xdr:rowOff>0</xdr:rowOff>
    </xdr:from>
    <xdr:to>
      <xdr:col>21</xdr:col>
      <xdr:colOff>85725</xdr:colOff>
      <xdr:row>261</xdr:row>
      <xdr:rowOff>0</xdr:rowOff>
    </xdr:to>
    <xdr:sp>
      <xdr:nvSpPr>
        <xdr:cNvPr id="464" name="Line 548"/>
        <xdr:cNvSpPr>
          <a:spLocks/>
        </xdr:cNvSpPr>
      </xdr:nvSpPr>
      <xdr:spPr>
        <a:xfrm>
          <a:off x="552450" y="407574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246</xdr:row>
      <xdr:rowOff>104775</xdr:rowOff>
    </xdr:from>
    <xdr:to>
      <xdr:col>21</xdr:col>
      <xdr:colOff>9525</xdr:colOff>
      <xdr:row>249</xdr:row>
      <xdr:rowOff>28575</xdr:rowOff>
    </xdr:to>
    <xdr:grpSp>
      <xdr:nvGrpSpPr>
        <xdr:cNvPr id="465" name="Group 550"/>
        <xdr:cNvGrpSpPr>
          <a:grpSpLocks/>
        </xdr:cNvGrpSpPr>
      </xdr:nvGrpSpPr>
      <xdr:grpSpPr>
        <a:xfrm flipH="1">
          <a:off x="657225" y="38509575"/>
          <a:ext cx="3952875" cy="381000"/>
          <a:chOff x="34" y="3994"/>
          <a:chExt cx="307" cy="43"/>
        </a:xfrm>
        <a:solidFill>
          <a:srgbClr val="FFFFFF"/>
        </a:solidFill>
      </xdr:grpSpPr>
      <xdr:sp>
        <xdr:nvSpPr>
          <xdr:cNvPr id="466" name="AutoShape 551"/>
          <xdr:cNvSpPr>
            <a:spLocks noChangeAspect="1"/>
          </xdr:cNvSpPr>
        </xdr:nvSpPr>
        <xdr:spPr>
          <a:xfrm flipV="1">
            <a:off x="34" y="3999"/>
            <a:ext cx="272" cy="38"/>
          </a:xfrm>
          <a:prstGeom prst="rtTriangle">
            <a:avLst/>
          </a:prstGeom>
          <a:pattFill prst="ltVert">
            <a:fgClr>
              <a:srgbClr val="008000"/>
            </a:fgClr>
            <a:bgClr>
              <a:srgbClr val="FFFFFF"/>
            </a:bgClr>
          </a:patt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67" name="AutoShape 552"/>
          <xdr:cNvSpPr>
            <a:spLocks noChangeAspect="1"/>
          </xdr:cNvSpPr>
        </xdr:nvSpPr>
        <xdr:spPr>
          <a:xfrm rot="-10800000" flipV="1">
            <a:off x="306" y="3994"/>
            <a:ext cx="35" cy="5"/>
          </a:xfrm>
          <a:prstGeom prst="rtTriangle">
            <a:avLst/>
          </a:prstGeom>
          <a:pattFill prst="ltVert">
            <a:fgClr>
              <a:srgbClr val="008000"/>
            </a:fgClr>
            <a:bgClr>
              <a:srgbClr val="FFFFFF"/>
            </a:bgClr>
          </a:patt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242</xdr:row>
      <xdr:rowOff>85725</xdr:rowOff>
    </xdr:from>
    <xdr:to>
      <xdr:col>3</xdr:col>
      <xdr:colOff>0</xdr:colOff>
      <xdr:row>267</xdr:row>
      <xdr:rowOff>76200</xdr:rowOff>
    </xdr:to>
    <xdr:sp>
      <xdr:nvSpPr>
        <xdr:cNvPr id="468" name="Line 553"/>
        <xdr:cNvSpPr>
          <a:spLocks/>
        </xdr:cNvSpPr>
      </xdr:nvSpPr>
      <xdr:spPr>
        <a:xfrm>
          <a:off x="657225" y="37880925"/>
          <a:ext cx="0" cy="3943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242</xdr:row>
      <xdr:rowOff>85725</xdr:rowOff>
    </xdr:from>
    <xdr:to>
      <xdr:col>5</xdr:col>
      <xdr:colOff>0</xdr:colOff>
      <xdr:row>267</xdr:row>
      <xdr:rowOff>76200</xdr:rowOff>
    </xdr:to>
    <xdr:sp>
      <xdr:nvSpPr>
        <xdr:cNvPr id="469" name="Line 554"/>
        <xdr:cNvSpPr>
          <a:spLocks/>
        </xdr:cNvSpPr>
      </xdr:nvSpPr>
      <xdr:spPr>
        <a:xfrm>
          <a:off x="1095375" y="37880925"/>
          <a:ext cx="0" cy="394335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242</xdr:row>
      <xdr:rowOff>85725</xdr:rowOff>
    </xdr:from>
    <xdr:to>
      <xdr:col>7</xdr:col>
      <xdr:colOff>0</xdr:colOff>
      <xdr:row>267</xdr:row>
      <xdr:rowOff>76200</xdr:rowOff>
    </xdr:to>
    <xdr:sp>
      <xdr:nvSpPr>
        <xdr:cNvPr id="470" name="Line 555"/>
        <xdr:cNvSpPr>
          <a:spLocks/>
        </xdr:cNvSpPr>
      </xdr:nvSpPr>
      <xdr:spPr>
        <a:xfrm>
          <a:off x="1533525" y="37880925"/>
          <a:ext cx="0" cy="3943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242</xdr:row>
      <xdr:rowOff>85725</xdr:rowOff>
    </xdr:from>
    <xdr:to>
      <xdr:col>12</xdr:col>
      <xdr:colOff>0</xdr:colOff>
      <xdr:row>267</xdr:row>
      <xdr:rowOff>76200</xdr:rowOff>
    </xdr:to>
    <xdr:sp>
      <xdr:nvSpPr>
        <xdr:cNvPr id="471" name="Line 556"/>
        <xdr:cNvSpPr>
          <a:spLocks/>
        </xdr:cNvSpPr>
      </xdr:nvSpPr>
      <xdr:spPr>
        <a:xfrm>
          <a:off x="2628900" y="37880925"/>
          <a:ext cx="0" cy="3943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242</xdr:row>
      <xdr:rowOff>85725</xdr:rowOff>
    </xdr:from>
    <xdr:to>
      <xdr:col>17</xdr:col>
      <xdr:colOff>0</xdr:colOff>
      <xdr:row>267</xdr:row>
      <xdr:rowOff>76200</xdr:rowOff>
    </xdr:to>
    <xdr:sp>
      <xdr:nvSpPr>
        <xdr:cNvPr id="472" name="Line 557"/>
        <xdr:cNvSpPr>
          <a:spLocks/>
        </xdr:cNvSpPr>
      </xdr:nvSpPr>
      <xdr:spPr>
        <a:xfrm>
          <a:off x="3724275" y="37880925"/>
          <a:ext cx="0" cy="3943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0</xdr:colOff>
      <xdr:row>242</xdr:row>
      <xdr:rowOff>85725</xdr:rowOff>
    </xdr:from>
    <xdr:to>
      <xdr:col>19</xdr:col>
      <xdr:colOff>0</xdr:colOff>
      <xdr:row>267</xdr:row>
      <xdr:rowOff>76200</xdr:rowOff>
    </xdr:to>
    <xdr:sp>
      <xdr:nvSpPr>
        <xdr:cNvPr id="473" name="Line 558"/>
        <xdr:cNvSpPr>
          <a:spLocks/>
        </xdr:cNvSpPr>
      </xdr:nvSpPr>
      <xdr:spPr>
        <a:xfrm>
          <a:off x="4162425" y="37880925"/>
          <a:ext cx="0" cy="394335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242</xdr:row>
      <xdr:rowOff>85725</xdr:rowOff>
    </xdr:from>
    <xdr:to>
      <xdr:col>21</xdr:col>
      <xdr:colOff>0</xdr:colOff>
      <xdr:row>267</xdr:row>
      <xdr:rowOff>76200</xdr:rowOff>
    </xdr:to>
    <xdr:sp>
      <xdr:nvSpPr>
        <xdr:cNvPr id="474" name="Line 559"/>
        <xdr:cNvSpPr>
          <a:spLocks/>
        </xdr:cNvSpPr>
      </xdr:nvSpPr>
      <xdr:spPr>
        <a:xfrm>
          <a:off x="4600575" y="37880925"/>
          <a:ext cx="0" cy="3943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250</xdr:row>
      <xdr:rowOff>104775</xdr:rowOff>
    </xdr:from>
    <xdr:to>
      <xdr:col>21</xdr:col>
      <xdr:colOff>0</xdr:colOff>
      <xdr:row>251</xdr:row>
      <xdr:rowOff>142875</xdr:rowOff>
    </xdr:to>
    <xdr:grpSp>
      <xdr:nvGrpSpPr>
        <xdr:cNvPr id="475" name="Group 567"/>
        <xdr:cNvGrpSpPr>
          <a:grpSpLocks/>
        </xdr:cNvGrpSpPr>
      </xdr:nvGrpSpPr>
      <xdr:grpSpPr>
        <a:xfrm>
          <a:off x="657225" y="39119175"/>
          <a:ext cx="3943350" cy="190500"/>
          <a:chOff x="34" y="4215"/>
          <a:chExt cx="306" cy="21"/>
        </a:xfrm>
        <a:solidFill>
          <a:srgbClr val="FFFFFF"/>
        </a:solidFill>
      </xdr:grpSpPr>
      <xdr:grpSp>
        <xdr:nvGrpSpPr>
          <xdr:cNvPr id="476" name="Group 563"/>
          <xdr:cNvGrpSpPr>
            <a:grpSpLocks/>
          </xdr:cNvGrpSpPr>
        </xdr:nvGrpSpPr>
        <xdr:grpSpPr>
          <a:xfrm>
            <a:off x="34" y="4215"/>
            <a:ext cx="153" cy="21"/>
            <a:chOff x="34" y="4215"/>
            <a:chExt cx="153" cy="21"/>
          </a:xfrm>
          <a:pattFill prst="ltVert">
            <a:fgClr>
              <a:srgbClr val="008000"/>
            </a:fgClr>
            <a:bgClr>
              <a:srgbClr val="FFFFFF"/>
            </a:bgClr>
          </a:pattFill>
        </xdr:grpSpPr>
        <xdr:sp>
          <xdr:nvSpPr>
            <xdr:cNvPr id="477" name="AutoShape 561"/>
            <xdr:cNvSpPr>
              <a:spLocks noChangeAspect="1"/>
            </xdr:cNvSpPr>
          </xdr:nvSpPr>
          <xdr:spPr>
            <a:xfrm rot="21600000" flipH="1" flipV="1">
              <a:off x="69" y="4220"/>
              <a:ext cx="118" cy="16"/>
            </a:xfrm>
            <a:prstGeom prst="rtTriangle">
              <a:avLst/>
            </a:prstGeom>
            <a:pattFill prst="ltVert">
              <a:fgClr>
                <a:srgbClr val="008000"/>
              </a:fgClr>
              <a:bgClr>
                <a:srgbClr val="FFFFFF"/>
              </a:bgClr>
            </a:patt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78" name="AutoShape 562"/>
            <xdr:cNvSpPr>
              <a:spLocks noChangeAspect="1"/>
            </xdr:cNvSpPr>
          </xdr:nvSpPr>
          <xdr:spPr>
            <a:xfrm rot="32400000" flipH="1" flipV="1">
              <a:off x="34" y="4215"/>
              <a:ext cx="35" cy="5"/>
            </a:xfrm>
            <a:prstGeom prst="rtTriangle">
              <a:avLst/>
            </a:prstGeom>
            <a:pattFill prst="ltVert">
              <a:fgClr>
                <a:srgbClr val="008000"/>
              </a:fgClr>
              <a:bgClr>
                <a:srgbClr val="FFFFFF"/>
              </a:bgClr>
            </a:patt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479" name="Group 564"/>
          <xdr:cNvGrpSpPr>
            <a:grpSpLocks/>
          </xdr:cNvGrpSpPr>
        </xdr:nvGrpSpPr>
        <xdr:grpSpPr>
          <a:xfrm flipH="1">
            <a:off x="187" y="4215"/>
            <a:ext cx="153" cy="21"/>
            <a:chOff x="34" y="4215"/>
            <a:chExt cx="153" cy="21"/>
          </a:xfrm>
          <a:pattFill prst="ltVert">
            <a:fgClr>
              <a:srgbClr val="008000"/>
            </a:fgClr>
            <a:bgClr>
              <a:srgbClr val="FFFFFF"/>
            </a:bgClr>
          </a:pattFill>
        </xdr:grpSpPr>
        <xdr:sp>
          <xdr:nvSpPr>
            <xdr:cNvPr id="480" name="AutoShape 565"/>
            <xdr:cNvSpPr>
              <a:spLocks noChangeAspect="1"/>
            </xdr:cNvSpPr>
          </xdr:nvSpPr>
          <xdr:spPr>
            <a:xfrm rot="21600000" flipH="1" flipV="1">
              <a:off x="69" y="4220"/>
              <a:ext cx="118" cy="16"/>
            </a:xfrm>
            <a:prstGeom prst="rtTriangle">
              <a:avLst/>
            </a:prstGeom>
            <a:pattFill prst="ltVert">
              <a:fgClr>
                <a:srgbClr val="008000"/>
              </a:fgClr>
              <a:bgClr>
                <a:srgbClr val="FFFFFF"/>
              </a:bgClr>
            </a:patt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81" name="AutoShape 566"/>
            <xdr:cNvSpPr>
              <a:spLocks noChangeAspect="1"/>
            </xdr:cNvSpPr>
          </xdr:nvSpPr>
          <xdr:spPr>
            <a:xfrm rot="32400000" flipH="1" flipV="1">
              <a:off x="34" y="4215"/>
              <a:ext cx="35" cy="5"/>
            </a:xfrm>
            <a:prstGeom prst="rtTriangle">
              <a:avLst/>
            </a:prstGeom>
            <a:pattFill prst="ltVert">
              <a:fgClr>
                <a:srgbClr val="008000"/>
              </a:fgClr>
              <a:bgClr>
                <a:srgbClr val="FFFFFF"/>
              </a:bgClr>
            </a:patt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0</xdr:colOff>
      <xdr:row>254</xdr:row>
      <xdr:rowOff>9525</xdr:rowOff>
    </xdr:from>
    <xdr:to>
      <xdr:col>21</xdr:col>
      <xdr:colOff>0</xdr:colOff>
      <xdr:row>255</xdr:row>
      <xdr:rowOff>47625</xdr:rowOff>
    </xdr:to>
    <xdr:grpSp>
      <xdr:nvGrpSpPr>
        <xdr:cNvPr id="482" name="Group 568"/>
        <xdr:cNvGrpSpPr>
          <a:grpSpLocks/>
        </xdr:cNvGrpSpPr>
      </xdr:nvGrpSpPr>
      <xdr:grpSpPr>
        <a:xfrm flipV="1">
          <a:off x="657225" y="39633525"/>
          <a:ext cx="3943350" cy="190500"/>
          <a:chOff x="34" y="4215"/>
          <a:chExt cx="306" cy="21"/>
        </a:xfrm>
        <a:solidFill>
          <a:srgbClr val="FFFFFF"/>
        </a:solidFill>
      </xdr:grpSpPr>
      <xdr:grpSp>
        <xdr:nvGrpSpPr>
          <xdr:cNvPr id="483" name="Group 569"/>
          <xdr:cNvGrpSpPr>
            <a:grpSpLocks/>
          </xdr:cNvGrpSpPr>
        </xdr:nvGrpSpPr>
        <xdr:grpSpPr>
          <a:xfrm>
            <a:off x="34" y="4215"/>
            <a:ext cx="153" cy="21"/>
            <a:chOff x="34" y="4215"/>
            <a:chExt cx="153" cy="21"/>
          </a:xfrm>
          <a:pattFill prst="ltVert">
            <a:fgClr>
              <a:srgbClr val="008000"/>
            </a:fgClr>
            <a:bgClr>
              <a:srgbClr val="FFFFFF"/>
            </a:bgClr>
          </a:pattFill>
        </xdr:grpSpPr>
        <xdr:sp>
          <xdr:nvSpPr>
            <xdr:cNvPr id="484" name="AutoShape 570"/>
            <xdr:cNvSpPr>
              <a:spLocks noChangeAspect="1"/>
            </xdr:cNvSpPr>
          </xdr:nvSpPr>
          <xdr:spPr>
            <a:xfrm rot="21600000" flipH="1" flipV="1">
              <a:off x="69" y="4220"/>
              <a:ext cx="118" cy="16"/>
            </a:xfrm>
            <a:prstGeom prst="rtTriangle">
              <a:avLst/>
            </a:prstGeom>
            <a:pattFill prst="ltVert">
              <a:fgClr>
                <a:srgbClr val="008000"/>
              </a:fgClr>
              <a:bgClr>
                <a:srgbClr val="FFFFFF"/>
              </a:bgClr>
            </a:patt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85" name="AutoShape 571"/>
            <xdr:cNvSpPr>
              <a:spLocks noChangeAspect="1"/>
            </xdr:cNvSpPr>
          </xdr:nvSpPr>
          <xdr:spPr>
            <a:xfrm rot="32400000" flipH="1" flipV="1">
              <a:off x="34" y="4215"/>
              <a:ext cx="35" cy="5"/>
            </a:xfrm>
            <a:prstGeom prst="rtTriangle">
              <a:avLst/>
            </a:prstGeom>
            <a:pattFill prst="ltVert">
              <a:fgClr>
                <a:srgbClr val="008000"/>
              </a:fgClr>
              <a:bgClr>
                <a:srgbClr val="FFFFFF"/>
              </a:bgClr>
            </a:patt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486" name="Group 572"/>
          <xdr:cNvGrpSpPr>
            <a:grpSpLocks/>
          </xdr:cNvGrpSpPr>
        </xdr:nvGrpSpPr>
        <xdr:grpSpPr>
          <a:xfrm flipH="1">
            <a:off x="187" y="4215"/>
            <a:ext cx="153" cy="21"/>
            <a:chOff x="34" y="4215"/>
            <a:chExt cx="153" cy="21"/>
          </a:xfrm>
          <a:pattFill prst="ltVert">
            <a:fgClr>
              <a:srgbClr val="008000"/>
            </a:fgClr>
            <a:bgClr>
              <a:srgbClr val="FFFFFF"/>
            </a:bgClr>
          </a:pattFill>
        </xdr:grpSpPr>
        <xdr:sp>
          <xdr:nvSpPr>
            <xdr:cNvPr id="487" name="AutoShape 573"/>
            <xdr:cNvSpPr>
              <a:spLocks noChangeAspect="1"/>
            </xdr:cNvSpPr>
          </xdr:nvSpPr>
          <xdr:spPr>
            <a:xfrm rot="21600000" flipH="1" flipV="1">
              <a:off x="69" y="4220"/>
              <a:ext cx="118" cy="16"/>
            </a:xfrm>
            <a:prstGeom prst="rtTriangle">
              <a:avLst/>
            </a:prstGeom>
            <a:pattFill prst="ltVert">
              <a:fgClr>
                <a:srgbClr val="008000"/>
              </a:fgClr>
              <a:bgClr>
                <a:srgbClr val="FFFFFF"/>
              </a:bgClr>
            </a:patt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88" name="AutoShape 574"/>
            <xdr:cNvSpPr>
              <a:spLocks noChangeAspect="1"/>
            </xdr:cNvSpPr>
          </xdr:nvSpPr>
          <xdr:spPr>
            <a:xfrm rot="32400000" flipH="1" flipV="1">
              <a:off x="34" y="4215"/>
              <a:ext cx="35" cy="5"/>
            </a:xfrm>
            <a:prstGeom prst="rtTriangle">
              <a:avLst/>
            </a:prstGeom>
            <a:pattFill prst="ltVert">
              <a:fgClr>
                <a:srgbClr val="008000"/>
              </a:fgClr>
              <a:bgClr>
                <a:srgbClr val="FFFFFF"/>
              </a:bgClr>
            </a:patt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0</xdr:colOff>
      <xdr:row>243</xdr:row>
      <xdr:rowOff>0</xdr:rowOff>
    </xdr:from>
    <xdr:to>
      <xdr:col>5</xdr:col>
      <xdr:colOff>0</xdr:colOff>
      <xdr:row>244</xdr:row>
      <xdr:rowOff>133350</xdr:rowOff>
    </xdr:to>
    <xdr:sp>
      <xdr:nvSpPr>
        <xdr:cNvPr id="489" name="Line 575"/>
        <xdr:cNvSpPr>
          <a:spLocks/>
        </xdr:cNvSpPr>
      </xdr:nvSpPr>
      <xdr:spPr>
        <a:xfrm>
          <a:off x="1095375" y="37947600"/>
          <a:ext cx="0" cy="2857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0</xdr:colOff>
      <xdr:row>247</xdr:row>
      <xdr:rowOff>9525</xdr:rowOff>
    </xdr:from>
    <xdr:to>
      <xdr:col>19</xdr:col>
      <xdr:colOff>0</xdr:colOff>
      <xdr:row>248</xdr:row>
      <xdr:rowOff>142875</xdr:rowOff>
    </xdr:to>
    <xdr:sp>
      <xdr:nvSpPr>
        <xdr:cNvPr id="490" name="Line 577"/>
        <xdr:cNvSpPr>
          <a:spLocks/>
        </xdr:cNvSpPr>
      </xdr:nvSpPr>
      <xdr:spPr>
        <a:xfrm>
          <a:off x="4162425" y="38566725"/>
          <a:ext cx="0" cy="2857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258</xdr:row>
      <xdr:rowOff>0</xdr:rowOff>
    </xdr:from>
    <xdr:to>
      <xdr:col>21</xdr:col>
      <xdr:colOff>85725</xdr:colOff>
      <xdr:row>258</xdr:row>
      <xdr:rowOff>0</xdr:rowOff>
    </xdr:to>
    <xdr:sp>
      <xdr:nvSpPr>
        <xdr:cNvPr id="491" name="Line 578"/>
        <xdr:cNvSpPr>
          <a:spLocks/>
        </xdr:cNvSpPr>
      </xdr:nvSpPr>
      <xdr:spPr>
        <a:xfrm>
          <a:off x="552450" y="40252650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257</xdr:row>
      <xdr:rowOff>114300</xdr:rowOff>
    </xdr:from>
    <xdr:to>
      <xdr:col>21</xdr:col>
      <xdr:colOff>0</xdr:colOff>
      <xdr:row>258</xdr:row>
      <xdr:rowOff>133350</xdr:rowOff>
    </xdr:to>
    <xdr:grpSp>
      <xdr:nvGrpSpPr>
        <xdr:cNvPr id="492" name="Group 579"/>
        <xdr:cNvGrpSpPr>
          <a:grpSpLocks/>
        </xdr:cNvGrpSpPr>
      </xdr:nvGrpSpPr>
      <xdr:grpSpPr>
        <a:xfrm>
          <a:off x="657225" y="40205025"/>
          <a:ext cx="3943350" cy="180975"/>
          <a:chOff x="34" y="4215"/>
          <a:chExt cx="306" cy="21"/>
        </a:xfrm>
        <a:solidFill>
          <a:srgbClr val="FFFFFF"/>
        </a:solidFill>
      </xdr:grpSpPr>
      <xdr:grpSp>
        <xdr:nvGrpSpPr>
          <xdr:cNvPr id="493" name="Group 580"/>
          <xdr:cNvGrpSpPr>
            <a:grpSpLocks/>
          </xdr:cNvGrpSpPr>
        </xdr:nvGrpSpPr>
        <xdr:grpSpPr>
          <a:xfrm>
            <a:off x="34" y="4215"/>
            <a:ext cx="153" cy="21"/>
            <a:chOff x="34" y="4215"/>
            <a:chExt cx="153" cy="21"/>
          </a:xfrm>
          <a:solidFill>
            <a:srgbClr val="FFFFFF"/>
          </a:solidFill>
        </xdr:grpSpPr>
        <xdr:sp>
          <xdr:nvSpPr>
            <xdr:cNvPr id="494" name="AutoShape 581"/>
            <xdr:cNvSpPr>
              <a:spLocks noChangeAspect="1"/>
            </xdr:cNvSpPr>
          </xdr:nvSpPr>
          <xdr:spPr>
            <a:xfrm rot="21600000" flipH="1" flipV="1">
              <a:off x="69" y="4220"/>
              <a:ext cx="118" cy="16"/>
            </a:xfrm>
            <a:prstGeom prst="rtTriangle">
              <a:avLst/>
            </a:prstGeom>
            <a:pattFill prst="ltVert">
              <a:fgClr>
                <a:srgbClr val="993300"/>
              </a:fgClr>
              <a:bgClr>
                <a:srgbClr val="FFFFFF"/>
              </a:bgClr>
            </a:patt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95" name="AutoShape 582"/>
            <xdr:cNvSpPr>
              <a:spLocks noChangeAspect="1"/>
            </xdr:cNvSpPr>
          </xdr:nvSpPr>
          <xdr:spPr>
            <a:xfrm rot="32400000" flipH="1" flipV="1">
              <a:off x="34" y="4215"/>
              <a:ext cx="35" cy="5"/>
            </a:xfrm>
            <a:prstGeom prst="rtTriangle">
              <a:avLst/>
            </a:prstGeom>
            <a:pattFill prst="ltVert">
              <a:fgClr>
                <a:srgbClr val="993300"/>
              </a:fgClr>
              <a:bgClr>
                <a:srgbClr val="FFFFFF"/>
              </a:bgClr>
            </a:patt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496" name="Group 583"/>
          <xdr:cNvGrpSpPr>
            <a:grpSpLocks/>
          </xdr:cNvGrpSpPr>
        </xdr:nvGrpSpPr>
        <xdr:grpSpPr>
          <a:xfrm flipH="1">
            <a:off x="187" y="4215"/>
            <a:ext cx="153" cy="21"/>
            <a:chOff x="34" y="4215"/>
            <a:chExt cx="153" cy="21"/>
          </a:xfrm>
          <a:solidFill>
            <a:srgbClr val="FFFFFF"/>
          </a:solidFill>
        </xdr:grpSpPr>
        <xdr:sp>
          <xdr:nvSpPr>
            <xdr:cNvPr id="497" name="AutoShape 584"/>
            <xdr:cNvSpPr>
              <a:spLocks noChangeAspect="1"/>
            </xdr:cNvSpPr>
          </xdr:nvSpPr>
          <xdr:spPr>
            <a:xfrm rot="21600000" flipH="1" flipV="1">
              <a:off x="69" y="4220"/>
              <a:ext cx="118" cy="16"/>
            </a:xfrm>
            <a:prstGeom prst="rtTriangle">
              <a:avLst/>
            </a:prstGeom>
            <a:pattFill prst="ltVert">
              <a:fgClr>
                <a:srgbClr val="993300"/>
              </a:fgClr>
              <a:bgClr>
                <a:srgbClr val="FFFFFF"/>
              </a:bgClr>
            </a:patt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98" name="AutoShape 585"/>
            <xdr:cNvSpPr>
              <a:spLocks noChangeAspect="1"/>
            </xdr:cNvSpPr>
          </xdr:nvSpPr>
          <xdr:spPr>
            <a:xfrm rot="32400000" flipH="1" flipV="1">
              <a:off x="34" y="4215"/>
              <a:ext cx="35" cy="5"/>
            </a:xfrm>
            <a:prstGeom prst="rtTriangle">
              <a:avLst/>
            </a:prstGeom>
            <a:pattFill prst="ltVert">
              <a:fgClr>
                <a:srgbClr val="993300"/>
              </a:fgClr>
              <a:bgClr>
                <a:srgbClr val="FFFFFF"/>
              </a:bgClr>
            </a:patt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0</xdr:colOff>
      <xdr:row>261</xdr:row>
      <xdr:rowOff>0</xdr:rowOff>
    </xdr:from>
    <xdr:to>
      <xdr:col>19</xdr:col>
      <xdr:colOff>0</xdr:colOff>
      <xdr:row>262</xdr:row>
      <xdr:rowOff>57150</xdr:rowOff>
    </xdr:to>
    <xdr:sp>
      <xdr:nvSpPr>
        <xdr:cNvPr id="499" name="AutoShape 587"/>
        <xdr:cNvSpPr>
          <a:spLocks noChangeAspect="1"/>
        </xdr:cNvSpPr>
      </xdr:nvSpPr>
      <xdr:spPr>
        <a:xfrm rot="10800000" flipH="1">
          <a:off x="1752600" y="40757475"/>
          <a:ext cx="2409825" cy="219075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0</xdr:colOff>
      <xdr:row>260</xdr:row>
      <xdr:rowOff>123825</xdr:rowOff>
    </xdr:from>
    <xdr:to>
      <xdr:col>21</xdr:col>
      <xdr:colOff>0</xdr:colOff>
      <xdr:row>261</xdr:row>
      <xdr:rowOff>0</xdr:rowOff>
    </xdr:to>
    <xdr:sp>
      <xdr:nvSpPr>
        <xdr:cNvPr id="500" name="AutoShape 592"/>
        <xdr:cNvSpPr>
          <a:spLocks noChangeAspect="1"/>
        </xdr:cNvSpPr>
      </xdr:nvSpPr>
      <xdr:spPr>
        <a:xfrm flipH="1">
          <a:off x="4162425" y="40700325"/>
          <a:ext cx="438150" cy="5715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260</xdr:row>
      <xdr:rowOff>104775</xdr:rowOff>
    </xdr:from>
    <xdr:to>
      <xdr:col>7</xdr:col>
      <xdr:colOff>209550</xdr:colOff>
      <xdr:row>261</xdr:row>
      <xdr:rowOff>0</xdr:rowOff>
    </xdr:to>
    <xdr:sp>
      <xdr:nvSpPr>
        <xdr:cNvPr id="501" name="AutoShape 593"/>
        <xdr:cNvSpPr>
          <a:spLocks noChangeAspect="1"/>
        </xdr:cNvSpPr>
      </xdr:nvSpPr>
      <xdr:spPr>
        <a:xfrm flipH="1">
          <a:off x="1095375" y="40681275"/>
          <a:ext cx="647700" cy="7620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261</xdr:row>
      <xdr:rowOff>0</xdr:rowOff>
    </xdr:from>
    <xdr:to>
      <xdr:col>5</xdr:col>
      <xdr:colOff>0</xdr:colOff>
      <xdr:row>261</xdr:row>
      <xdr:rowOff>38100</xdr:rowOff>
    </xdr:to>
    <xdr:sp>
      <xdr:nvSpPr>
        <xdr:cNvPr id="502" name="AutoShape 594"/>
        <xdr:cNvSpPr>
          <a:spLocks noChangeAspect="1"/>
        </xdr:cNvSpPr>
      </xdr:nvSpPr>
      <xdr:spPr>
        <a:xfrm rot="-10800000" flipH="1">
          <a:off x="657225" y="40757475"/>
          <a:ext cx="438150" cy="3810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265</xdr:row>
      <xdr:rowOff>0</xdr:rowOff>
    </xdr:from>
    <xdr:to>
      <xdr:col>21</xdr:col>
      <xdr:colOff>85725</xdr:colOff>
      <xdr:row>265</xdr:row>
      <xdr:rowOff>0</xdr:rowOff>
    </xdr:to>
    <xdr:sp>
      <xdr:nvSpPr>
        <xdr:cNvPr id="503" name="Line 595"/>
        <xdr:cNvSpPr>
          <a:spLocks/>
        </xdr:cNvSpPr>
      </xdr:nvSpPr>
      <xdr:spPr>
        <a:xfrm>
          <a:off x="552450" y="4142422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269</xdr:row>
      <xdr:rowOff>0</xdr:rowOff>
    </xdr:from>
    <xdr:to>
      <xdr:col>21</xdr:col>
      <xdr:colOff>85725</xdr:colOff>
      <xdr:row>269</xdr:row>
      <xdr:rowOff>0</xdr:rowOff>
    </xdr:to>
    <xdr:sp>
      <xdr:nvSpPr>
        <xdr:cNvPr id="504" name="Line 596"/>
        <xdr:cNvSpPr>
          <a:spLocks/>
        </xdr:cNvSpPr>
      </xdr:nvSpPr>
      <xdr:spPr>
        <a:xfrm>
          <a:off x="552450" y="420909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265</xdr:row>
      <xdr:rowOff>0</xdr:rowOff>
    </xdr:from>
    <xdr:to>
      <xdr:col>5</xdr:col>
      <xdr:colOff>0</xdr:colOff>
      <xdr:row>265</xdr:row>
      <xdr:rowOff>38100</xdr:rowOff>
    </xdr:to>
    <xdr:sp>
      <xdr:nvSpPr>
        <xdr:cNvPr id="505" name="AutoShape 597"/>
        <xdr:cNvSpPr>
          <a:spLocks noChangeAspect="1"/>
        </xdr:cNvSpPr>
      </xdr:nvSpPr>
      <xdr:spPr>
        <a:xfrm rot="-10800000" flipH="1">
          <a:off x="657225" y="41424225"/>
          <a:ext cx="438150" cy="3810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269</xdr:row>
      <xdr:rowOff>0</xdr:rowOff>
    </xdr:from>
    <xdr:to>
      <xdr:col>5</xdr:col>
      <xdr:colOff>0</xdr:colOff>
      <xdr:row>269</xdr:row>
      <xdr:rowOff>38100</xdr:rowOff>
    </xdr:to>
    <xdr:sp>
      <xdr:nvSpPr>
        <xdr:cNvPr id="506" name="AutoShape 598"/>
        <xdr:cNvSpPr>
          <a:spLocks noChangeAspect="1"/>
        </xdr:cNvSpPr>
      </xdr:nvSpPr>
      <xdr:spPr>
        <a:xfrm rot="-10800000" flipH="1">
          <a:off x="657225" y="42090975"/>
          <a:ext cx="438150" cy="3810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0</xdr:colOff>
      <xdr:row>264</xdr:row>
      <xdr:rowOff>123825</xdr:rowOff>
    </xdr:from>
    <xdr:to>
      <xdr:col>21</xdr:col>
      <xdr:colOff>0</xdr:colOff>
      <xdr:row>265</xdr:row>
      <xdr:rowOff>0</xdr:rowOff>
    </xdr:to>
    <xdr:sp>
      <xdr:nvSpPr>
        <xdr:cNvPr id="507" name="AutoShape 599"/>
        <xdr:cNvSpPr>
          <a:spLocks noChangeAspect="1"/>
        </xdr:cNvSpPr>
      </xdr:nvSpPr>
      <xdr:spPr>
        <a:xfrm flipH="1">
          <a:off x="4162425" y="41367075"/>
          <a:ext cx="438150" cy="5715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0</xdr:colOff>
      <xdr:row>268</xdr:row>
      <xdr:rowOff>123825</xdr:rowOff>
    </xdr:from>
    <xdr:to>
      <xdr:col>21</xdr:col>
      <xdr:colOff>0</xdr:colOff>
      <xdr:row>269</xdr:row>
      <xdr:rowOff>0</xdr:rowOff>
    </xdr:to>
    <xdr:sp>
      <xdr:nvSpPr>
        <xdr:cNvPr id="508" name="AutoShape 600"/>
        <xdr:cNvSpPr>
          <a:spLocks noChangeAspect="1"/>
        </xdr:cNvSpPr>
      </xdr:nvSpPr>
      <xdr:spPr>
        <a:xfrm flipH="1">
          <a:off x="4162425" y="42033825"/>
          <a:ext cx="438150" cy="5715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242</xdr:row>
      <xdr:rowOff>85725</xdr:rowOff>
    </xdr:from>
    <xdr:to>
      <xdr:col>8</xdr:col>
      <xdr:colOff>0</xdr:colOff>
      <xdr:row>267</xdr:row>
      <xdr:rowOff>76200</xdr:rowOff>
    </xdr:to>
    <xdr:sp>
      <xdr:nvSpPr>
        <xdr:cNvPr id="509" name="Line 601"/>
        <xdr:cNvSpPr>
          <a:spLocks/>
        </xdr:cNvSpPr>
      </xdr:nvSpPr>
      <xdr:spPr>
        <a:xfrm>
          <a:off x="1752600" y="37880925"/>
          <a:ext cx="0" cy="3943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171450</xdr:colOff>
      <xdr:row>236</xdr:row>
      <xdr:rowOff>0</xdr:rowOff>
    </xdr:from>
    <xdr:to>
      <xdr:col>8</xdr:col>
      <xdr:colOff>66675</xdr:colOff>
      <xdr:row>236</xdr:row>
      <xdr:rowOff>0</xdr:rowOff>
    </xdr:to>
    <xdr:sp>
      <xdr:nvSpPr>
        <xdr:cNvPr id="510" name="Line 602"/>
        <xdr:cNvSpPr>
          <a:spLocks/>
        </xdr:cNvSpPr>
      </xdr:nvSpPr>
      <xdr:spPr>
        <a:xfrm>
          <a:off x="1485900" y="368236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235</xdr:row>
      <xdr:rowOff>104775</xdr:rowOff>
    </xdr:from>
    <xdr:to>
      <xdr:col>7</xdr:col>
      <xdr:colOff>0</xdr:colOff>
      <xdr:row>236</xdr:row>
      <xdr:rowOff>57150</xdr:rowOff>
    </xdr:to>
    <xdr:sp>
      <xdr:nvSpPr>
        <xdr:cNvPr id="511" name="Line 603"/>
        <xdr:cNvSpPr>
          <a:spLocks/>
        </xdr:cNvSpPr>
      </xdr:nvSpPr>
      <xdr:spPr>
        <a:xfrm>
          <a:off x="1533525" y="367665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235</xdr:row>
      <xdr:rowOff>104775</xdr:rowOff>
    </xdr:from>
    <xdr:to>
      <xdr:col>8</xdr:col>
      <xdr:colOff>0</xdr:colOff>
      <xdr:row>236</xdr:row>
      <xdr:rowOff>57150</xdr:rowOff>
    </xdr:to>
    <xdr:sp>
      <xdr:nvSpPr>
        <xdr:cNvPr id="512" name="Line 604"/>
        <xdr:cNvSpPr>
          <a:spLocks/>
        </xdr:cNvSpPr>
      </xdr:nvSpPr>
      <xdr:spPr>
        <a:xfrm>
          <a:off x="1752600" y="367665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265</xdr:row>
      <xdr:rowOff>0</xdr:rowOff>
    </xdr:from>
    <xdr:to>
      <xdr:col>19</xdr:col>
      <xdr:colOff>0</xdr:colOff>
      <xdr:row>265</xdr:row>
      <xdr:rowOff>142875</xdr:rowOff>
    </xdr:to>
    <xdr:sp>
      <xdr:nvSpPr>
        <xdr:cNvPr id="513" name="AutoShape 605"/>
        <xdr:cNvSpPr>
          <a:spLocks noChangeAspect="1"/>
        </xdr:cNvSpPr>
      </xdr:nvSpPr>
      <xdr:spPr>
        <a:xfrm rot="10800000" flipH="1">
          <a:off x="2628900" y="41424225"/>
          <a:ext cx="1533525" cy="142875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264</xdr:row>
      <xdr:rowOff>19050</xdr:rowOff>
    </xdr:from>
    <xdr:to>
      <xdr:col>12</xdr:col>
      <xdr:colOff>0</xdr:colOff>
      <xdr:row>265</xdr:row>
      <xdr:rowOff>0</xdr:rowOff>
    </xdr:to>
    <xdr:sp>
      <xdr:nvSpPr>
        <xdr:cNvPr id="514" name="AutoShape 606"/>
        <xdr:cNvSpPr>
          <a:spLocks noChangeAspect="1"/>
        </xdr:cNvSpPr>
      </xdr:nvSpPr>
      <xdr:spPr>
        <a:xfrm flipH="1">
          <a:off x="1095375" y="41262300"/>
          <a:ext cx="1533525" cy="161925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267</xdr:row>
      <xdr:rowOff>76200</xdr:rowOff>
    </xdr:from>
    <xdr:to>
      <xdr:col>16</xdr:col>
      <xdr:colOff>209550</xdr:colOff>
      <xdr:row>269</xdr:row>
      <xdr:rowOff>0</xdr:rowOff>
    </xdr:to>
    <xdr:sp>
      <xdr:nvSpPr>
        <xdr:cNvPr id="515" name="AutoShape 607"/>
        <xdr:cNvSpPr>
          <a:spLocks noChangeAspect="1"/>
        </xdr:cNvSpPr>
      </xdr:nvSpPr>
      <xdr:spPr>
        <a:xfrm flipH="1">
          <a:off x="1095375" y="41824275"/>
          <a:ext cx="2619375" cy="26670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269</xdr:row>
      <xdr:rowOff>0</xdr:rowOff>
    </xdr:from>
    <xdr:to>
      <xdr:col>19</xdr:col>
      <xdr:colOff>0</xdr:colOff>
      <xdr:row>269</xdr:row>
      <xdr:rowOff>38100</xdr:rowOff>
    </xdr:to>
    <xdr:sp>
      <xdr:nvSpPr>
        <xdr:cNvPr id="516" name="AutoShape 608"/>
        <xdr:cNvSpPr>
          <a:spLocks noChangeAspect="1"/>
        </xdr:cNvSpPr>
      </xdr:nvSpPr>
      <xdr:spPr>
        <a:xfrm rot="-10800000" flipH="1">
          <a:off x="3724275" y="42090975"/>
          <a:ext cx="438150" cy="3810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273</xdr:row>
      <xdr:rowOff>0</xdr:rowOff>
    </xdr:from>
    <xdr:to>
      <xdr:col>21</xdr:col>
      <xdr:colOff>85725</xdr:colOff>
      <xdr:row>273</xdr:row>
      <xdr:rowOff>0</xdr:rowOff>
    </xdr:to>
    <xdr:sp>
      <xdr:nvSpPr>
        <xdr:cNvPr id="517" name="Line 609"/>
        <xdr:cNvSpPr>
          <a:spLocks/>
        </xdr:cNvSpPr>
      </xdr:nvSpPr>
      <xdr:spPr>
        <a:xfrm>
          <a:off x="552450" y="4275772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277</xdr:row>
      <xdr:rowOff>0</xdr:rowOff>
    </xdr:from>
    <xdr:to>
      <xdr:col>21</xdr:col>
      <xdr:colOff>85725</xdr:colOff>
      <xdr:row>277</xdr:row>
      <xdr:rowOff>0</xdr:rowOff>
    </xdr:to>
    <xdr:sp>
      <xdr:nvSpPr>
        <xdr:cNvPr id="518" name="Line 610"/>
        <xdr:cNvSpPr>
          <a:spLocks/>
        </xdr:cNvSpPr>
      </xdr:nvSpPr>
      <xdr:spPr>
        <a:xfrm>
          <a:off x="552450" y="434244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279</xdr:row>
      <xdr:rowOff>28575</xdr:rowOff>
    </xdr:from>
    <xdr:to>
      <xdr:col>21</xdr:col>
      <xdr:colOff>85725</xdr:colOff>
      <xdr:row>279</xdr:row>
      <xdr:rowOff>28575</xdr:rowOff>
    </xdr:to>
    <xdr:sp>
      <xdr:nvSpPr>
        <xdr:cNvPr id="519" name="Line 611"/>
        <xdr:cNvSpPr>
          <a:spLocks/>
        </xdr:cNvSpPr>
      </xdr:nvSpPr>
      <xdr:spPr>
        <a:xfrm>
          <a:off x="552450" y="43776900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266</xdr:row>
      <xdr:rowOff>104775</xdr:rowOff>
    </xdr:from>
    <xdr:to>
      <xdr:col>3</xdr:col>
      <xdr:colOff>0</xdr:colOff>
      <xdr:row>282</xdr:row>
      <xdr:rowOff>152400</xdr:rowOff>
    </xdr:to>
    <xdr:sp>
      <xdr:nvSpPr>
        <xdr:cNvPr id="520" name="Line 612"/>
        <xdr:cNvSpPr>
          <a:spLocks/>
        </xdr:cNvSpPr>
      </xdr:nvSpPr>
      <xdr:spPr>
        <a:xfrm>
          <a:off x="657225" y="41690925"/>
          <a:ext cx="0" cy="2714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266</xdr:row>
      <xdr:rowOff>104775</xdr:rowOff>
    </xdr:from>
    <xdr:to>
      <xdr:col>5</xdr:col>
      <xdr:colOff>0</xdr:colOff>
      <xdr:row>284</xdr:row>
      <xdr:rowOff>95250</xdr:rowOff>
    </xdr:to>
    <xdr:sp>
      <xdr:nvSpPr>
        <xdr:cNvPr id="521" name="Line 613"/>
        <xdr:cNvSpPr>
          <a:spLocks/>
        </xdr:cNvSpPr>
      </xdr:nvSpPr>
      <xdr:spPr>
        <a:xfrm>
          <a:off x="1095375" y="41690925"/>
          <a:ext cx="0" cy="2981325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266</xdr:row>
      <xdr:rowOff>104775</xdr:rowOff>
    </xdr:from>
    <xdr:to>
      <xdr:col>7</xdr:col>
      <xdr:colOff>0</xdr:colOff>
      <xdr:row>282</xdr:row>
      <xdr:rowOff>152400</xdr:rowOff>
    </xdr:to>
    <xdr:sp>
      <xdr:nvSpPr>
        <xdr:cNvPr id="522" name="Line 614"/>
        <xdr:cNvSpPr>
          <a:spLocks/>
        </xdr:cNvSpPr>
      </xdr:nvSpPr>
      <xdr:spPr>
        <a:xfrm>
          <a:off x="1533525" y="41690925"/>
          <a:ext cx="0" cy="2714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266</xdr:row>
      <xdr:rowOff>104775</xdr:rowOff>
    </xdr:from>
    <xdr:to>
      <xdr:col>8</xdr:col>
      <xdr:colOff>0</xdr:colOff>
      <xdr:row>282</xdr:row>
      <xdr:rowOff>152400</xdr:rowOff>
    </xdr:to>
    <xdr:sp>
      <xdr:nvSpPr>
        <xdr:cNvPr id="523" name="Line 615"/>
        <xdr:cNvSpPr>
          <a:spLocks/>
        </xdr:cNvSpPr>
      </xdr:nvSpPr>
      <xdr:spPr>
        <a:xfrm>
          <a:off x="1752600" y="41690925"/>
          <a:ext cx="0" cy="2714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266</xdr:row>
      <xdr:rowOff>104775</xdr:rowOff>
    </xdr:from>
    <xdr:to>
      <xdr:col>12</xdr:col>
      <xdr:colOff>0</xdr:colOff>
      <xdr:row>282</xdr:row>
      <xdr:rowOff>152400</xdr:rowOff>
    </xdr:to>
    <xdr:sp>
      <xdr:nvSpPr>
        <xdr:cNvPr id="524" name="Line 616"/>
        <xdr:cNvSpPr>
          <a:spLocks/>
        </xdr:cNvSpPr>
      </xdr:nvSpPr>
      <xdr:spPr>
        <a:xfrm>
          <a:off x="2628900" y="41690925"/>
          <a:ext cx="0" cy="2714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266</xdr:row>
      <xdr:rowOff>104775</xdr:rowOff>
    </xdr:from>
    <xdr:to>
      <xdr:col>17</xdr:col>
      <xdr:colOff>0</xdr:colOff>
      <xdr:row>282</xdr:row>
      <xdr:rowOff>152400</xdr:rowOff>
    </xdr:to>
    <xdr:sp>
      <xdr:nvSpPr>
        <xdr:cNvPr id="525" name="Line 617"/>
        <xdr:cNvSpPr>
          <a:spLocks/>
        </xdr:cNvSpPr>
      </xdr:nvSpPr>
      <xdr:spPr>
        <a:xfrm>
          <a:off x="3724275" y="41690925"/>
          <a:ext cx="0" cy="2714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0</xdr:colOff>
      <xdr:row>266</xdr:row>
      <xdr:rowOff>104775</xdr:rowOff>
    </xdr:from>
    <xdr:to>
      <xdr:col>19</xdr:col>
      <xdr:colOff>0</xdr:colOff>
      <xdr:row>282</xdr:row>
      <xdr:rowOff>152400</xdr:rowOff>
    </xdr:to>
    <xdr:sp>
      <xdr:nvSpPr>
        <xdr:cNvPr id="526" name="Line 618"/>
        <xdr:cNvSpPr>
          <a:spLocks/>
        </xdr:cNvSpPr>
      </xdr:nvSpPr>
      <xdr:spPr>
        <a:xfrm>
          <a:off x="4162425" y="41690925"/>
          <a:ext cx="0" cy="2714625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266</xdr:row>
      <xdr:rowOff>104775</xdr:rowOff>
    </xdr:from>
    <xdr:to>
      <xdr:col>21</xdr:col>
      <xdr:colOff>0</xdr:colOff>
      <xdr:row>282</xdr:row>
      <xdr:rowOff>152400</xdr:rowOff>
    </xdr:to>
    <xdr:sp>
      <xdr:nvSpPr>
        <xdr:cNvPr id="527" name="Line 619"/>
        <xdr:cNvSpPr>
          <a:spLocks/>
        </xdr:cNvSpPr>
      </xdr:nvSpPr>
      <xdr:spPr>
        <a:xfrm>
          <a:off x="4600575" y="41690925"/>
          <a:ext cx="0" cy="2714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277</xdr:row>
      <xdr:rowOff>0</xdr:rowOff>
    </xdr:from>
    <xdr:to>
      <xdr:col>21</xdr:col>
      <xdr:colOff>0</xdr:colOff>
      <xdr:row>277</xdr:row>
      <xdr:rowOff>0</xdr:rowOff>
    </xdr:to>
    <xdr:sp>
      <xdr:nvSpPr>
        <xdr:cNvPr id="528" name="Line 620"/>
        <xdr:cNvSpPr>
          <a:spLocks/>
        </xdr:cNvSpPr>
      </xdr:nvSpPr>
      <xdr:spPr>
        <a:xfrm>
          <a:off x="657225" y="43424475"/>
          <a:ext cx="39433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28575</xdr:colOff>
      <xdr:row>278</xdr:row>
      <xdr:rowOff>76200</xdr:rowOff>
    </xdr:from>
    <xdr:to>
      <xdr:col>21</xdr:col>
      <xdr:colOff>9525</xdr:colOff>
      <xdr:row>284</xdr:row>
      <xdr:rowOff>47625</xdr:rowOff>
    </xdr:to>
    <xdr:sp>
      <xdr:nvSpPr>
        <xdr:cNvPr id="529" name="Line 621"/>
        <xdr:cNvSpPr>
          <a:spLocks/>
        </xdr:cNvSpPr>
      </xdr:nvSpPr>
      <xdr:spPr>
        <a:xfrm flipV="1">
          <a:off x="685800" y="43662600"/>
          <a:ext cx="3924300" cy="962025"/>
        </a:xfrm>
        <a:prstGeom prst="line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9525</xdr:colOff>
      <xdr:row>279</xdr:row>
      <xdr:rowOff>152400</xdr:rowOff>
    </xdr:from>
    <xdr:to>
      <xdr:col>12</xdr:col>
      <xdr:colOff>0</xdr:colOff>
      <xdr:row>284</xdr:row>
      <xdr:rowOff>114300</xdr:rowOff>
    </xdr:to>
    <xdr:sp>
      <xdr:nvSpPr>
        <xdr:cNvPr id="530" name="Line 622"/>
        <xdr:cNvSpPr>
          <a:spLocks/>
        </xdr:cNvSpPr>
      </xdr:nvSpPr>
      <xdr:spPr>
        <a:xfrm flipV="1">
          <a:off x="666750" y="43900725"/>
          <a:ext cx="1962150" cy="790575"/>
        </a:xfrm>
        <a:prstGeom prst="line">
          <a:avLst/>
        </a:pr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278</xdr:row>
      <xdr:rowOff>152400</xdr:rowOff>
    </xdr:from>
    <xdr:to>
      <xdr:col>21</xdr:col>
      <xdr:colOff>9525</xdr:colOff>
      <xdr:row>279</xdr:row>
      <xdr:rowOff>152400</xdr:rowOff>
    </xdr:to>
    <xdr:sp>
      <xdr:nvSpPr>
        <xdr:cNvPr id="531" name="Line 623"/>
        <xdr:cNvSpPr>
          <a:spLocks/>
        </xdr:cNvSpPr>
      </xdr:nvSpPr>
      <xdr:spPr>
        <a:xfrm flipV="1">
          <a:off x="2628900" y="43738800"/>
          <a:ext cx="1981200" cy="161925"/>
        </a:xfrm>
        <a:prstGeom prst="line">
          <a:avLst/>
        </a:pr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190500</xdr:colOff>
      <xdr:row>279</xdr:row>
      <xdr:rowOff>9525</xdr:rowOff>
    </xdr:from>
    <xdr:to>
      <xdr:col>21</xdr:col>
      <xdr:colOff>0</xdr:colOff>
      <xdr:row>280</xdr:row>
      <xdr:rowOff>0</xdr:rowOff>
    </xdr:to>
    <xdr:sp>
      <xdr:nvSpPr>
        <xdr:cNvPr id="532" name="Line 624"/>
        <xdr:cNvSpPr>
          <a:spLocks/>
        </xdr:cNvSpPr>
      </xdr:nvSpPr>
      <xdr:spPr>
        <a:xfrm>
          <a:off x="628650" y="43757850"/>
          <a:ext cx="3971925" cy="152400"/>
        </a:xfrm>
        <a:prstGeom prst="line">
          <a:avLst/>
        </a:prstGeom>
        <a:noFill/>
        <a:ln w="3175" cmpd="sng">
          <a:solidFill>
            <a:srgbClr val="FF66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278</xdr:row>
      <xdr:rowOff>28575</xdr:rowOff>
    </xdr:from>
    <xdr:to>
      <xdr:col>12</xdr:col>
      <xdr:colOff>0</xdr:colOff>
      <xdr:row>279</xdr:row>
      <xdr:rowOff>76200</xdr:rowOff>
    </xdr:to>
    <xdr:sp>
      <xdr:nvSpPr>
        <xdr:cNvPr id="533" name="Line 625"/>
        <xdr:cNvSpPr>
          <a:spLocks/>
        </xdr:cNvSpPr>
      </xdr:nvSpPr>
      <xdr:spPr>
        <a:xfrm flipV="1">
          <a:off x="657225" y="43614975"/>
          <a:ext cx="1971675" cy="2095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278</xdr:row>
      <xdr:rowOff>28575</xdr:rowOff>
    </xdr:from>
    <xdr:to>
      <xdr:col>21</xdr:col>
      <xdr:colOff>28575</xdr:colOff>
      <xdr:row>280</xdr:row>
      <xdr:rowOff>66675</xdr:rowOff>
    </xdr:to>
    <xdr:sp>
      <xdr:nvSpPr>
        <xdr:cNvPr id="534" name="Line 626"/>
        <xdr:cNvSpPr>
          <a:spLocks/>
        </xdr:cNvSpPr>
      </xdr:nvSpPr>
      <xdr:spPr>
        <a:xfrm>
          <a:off x="2628900" y="43614975"/>
          <a:ext cx="2000250" cy="36195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278</xdr:row>
      <xdr:rowOff>28575</xdr:rowOff>
    </xdr:from>
    <xdr:to>
      <xdr:col>17</xdr:col>
      <xdr:colOff>0</xdr:colOff>
      <xdr:row>279</xdr:row>
      <xdr:rowOff>57150</xdr:rowOff>
    </xdr:to>
    <xdr:sp>
      <xdr:nvSpPr>
        <xdr:cNvPr id="535" name="Line 628"/>
        <xdr:cNvSpPr>
          <a:spLocks noChangeAspect="1"/>
        </xdr:cNvSpPr>
      </xdr:nvSpPr>
      <xdr:spPr>
        <a:xfrm>
          <a:off x="2628900" y="43614975"/>
          <a:ext cx="1095375" cy="1905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278</xdr:row>
      <xdr:rowOff>152400</xdr:rowOff>
    </xdr:from>
    <xdr:to>
      <xdr:col>21</xdr:col>
      <xdr:colOff>0</xdr:colOff>
      <xdr:row>279</xdr:row>
      <xdr:rowOff>57150</xdr:rowOff>
    </xdr:to>
    <xdr:sp>
      <xdr:nvSpPr>
        <xdr:cNvPr id="536" name="Line 629"/>
        <xdr:cNvSpPr>
          <a:spLocks noChangeAspect="1"/>
        </xdr:cNvSpPr>
      </xdr:nvSpPr>
      <xdr:spPr>
        <a:xfrm flipV="1">
          <a:off x="3724275" y="43738800"/>
          <a:ext cx="876300" cy="666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76</xdr:row>
      <xdr:rowOff>123825</xdr:rowOff>
    </xdr:from>
    <xdr:to>
      <xdr:col>20</xdr:col>
      <xdr:colOff>0</xdr:colOff>
      <xdr:row>108</xdr:row>
      <xdr:rowOff>38100</xdr:rowOff>
    </xdr:to>
    <xdr:sp>
      <xdr:nvSpPr>
        <xdr:cNvPr id="1" name="Line 149"/>
        <xdr:cNvSpPr>
          <a:spLocks/>
        </xdr:cNvSpPr>
      </xdr:nvSpPr>
      <xdr:spPr>
        <a:xfrm>
          <a:off x="4267200" y="10420350"/>
          <a:ext cx="0" cy="4791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76</xdr:row>
      <xdr:rowOff>123825</xdr:rowOff>
    </xdr:from>
    <xdr:to>
      <xdr:col>24</xdr:col>
      <xdr:colOff>0</xdr:colOff>
      <xdr:row>108</xdr:row>
      <xdr:rowOff>38100</xdr:rowOff>
    </xdr:to>
    <xdr:sp>
      <xdr:nvSpPr>
        <xdr:cNvPr id="2" name="Line 150"/>
        <xdr:cNvSpPr>
          <a:spLocks/>
        </xdr:cNvSpPr>
      </xdr:nvSpPr>
      <xdr:spPr>
        <a:xfrm>
          <a:off x="5143500" y="10420350"/>
          <a:ext cx="0" cy="4791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123825</xdr:rowOff>
    </xdr:from>
    <xdr:to>
      <xdr:col>3</xdr:col>
      <xdr:colOff>0</xdr:colOff>
      <xdr:row>108</xdr:row>
      <xdr:rowOff>38100</xdr:rowOff>
    </xdr:to>
    <xdr:sp>
      <xdr:nvSpPr>
        <xdr:cNvPr id="3" name="Line 145"/>
        <xdr:cNvSpPr>
          <a:spLocks/>
        </xdr:cNvSpPr>
      </xdr:nvSpPr>
      <xdr:spPr>
        <a:xfrm>
          <a:off x="542925" y="10420350"/>
          <a:ext cx="0" cy="4791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76</xdr:row>
      <xdr:rowOff>123825</xdr:rowOff>
    </xdr:from>
    <xdr:to>
      <xdr:col>6</xdr:col>
      <xdr:colOff>0</xdr:colOff>
      <xdr:row>108</xdr:row>
      <xdr:rowOff>38100</xdr:rowOff>
    </xdr:to>
    <xdr:sp>
      <xdr:nvSpPr>
        <xdr:cNvPr id="4" name="Line 147"/>
        <xdr:cNvSpPr>
          <a:spLocks/>
        </xdr:cNvSpPr>
      </xdr:nvSpPr>
      <xdr:spPr>
        <a:xfrm>
          <a:off x="1200150" y="10420350"/>
          <a:ext cx="0" cy="4791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114300</xdr:rowOff>
    </xdr:from>
    <xdr:to>
      <xdr:col>3</xdr:col>
      <xdr:colOff>0</xdr:colOff>
      <xdr:row>59</xdr:row>
      <xdr:rowOff>9525</xdr:rowOff>
    </xdr:to>
    <xdr:sp>
      <xdr:nvSpPr>
        <xdr:cNvPr id="5" name="Line 1"/>
        <xdr:cNvSpPr>
          <a:spLocks/>
        </xdr:cNvSpPr>
      </xdr:nvSpPr>
      <xdr:spPr>
        <a:xfrm>
          <a:off x="542925" y="2933700"/>
          <a:ext cx="0" cy="4781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104775</xdr:rowOff>
    </xdr:from>
    <xdr:to>
      <xdr:col>5</xdr:col>
      <xdr:colOff>0</xdr:colOff>
      <xdr:row>59</xdr:row>
      <xdr:rowOff>0</xdr:rowOff>
    </xdr:to>
    <xdr:sp>
      <xdr:nvSpPr>
        <xdr:cNvPr id="6" name="Line 2"/>
        <xdr:cNvSpPr>
          <a:spLocks/>
        </xdr:cNvSpPr>
      </xdr:nvSpPr>
      <xdr:spPr>
        <a:xfrm>
          <a:off x="981075" y="2924175"/>
          <a:ext cx="0" cy="4781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9525</xdr:colOff>
      <xdr:row>17</xdr:row>
      <xdr:rowOff>104775</xdr:rowOff>
    </xdr:from>
    <xdr:to>
      <xdr:col>9</xdr:col>
      <xdr:colOff>9525</xdr:colOff>
      <xdr:row>59</xdr:row>
      <xdr:rowOff>0</xdr:rowOff>
    </xdr:to>
    <xdr:sp>
      <xdr:nvSpPr>
        <xdr:cNvPr id="7" name="Line 3"/>
        <xdr:cNvSpPr>
          <a:spLocks/>
        </xdr:cNvSpPr>
      </xdr:nvSpPr>
      <xdr:spPr>
        <a:xfrm>
          <a:off x="1866900" y="2924175"/>
          <a:ext cx="0" cy="4781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104775</xdr:rowOff>
    </xdr:from>
    <xdr:to>
      <xdr:col>6</xdr:col>
      <xdr:colOff>9525</xdr:colOff>
      <xdr:row>59</xdr:row>
      <xdr:rowOff>0</xdr:rowOff>
    </xdr:to>
    <xdr:sp>
      <xdr:nvSpPr>
        <xdr:cNvPr id="8" name="Line 4"/>
        <xdr:cNvSpPr>
          <a:spLocks/>
        </xdr:cNvSpPr>
      </xdr:nvSpPr>
      <xdr:spPr>
        <a:xfrm>
          <a:off x="1209675" y="2924175"/>
          <a:ext cx="0" cy="4781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9525</xdr:colOff>
      <xdr:row>17</xdr:row>
      <xdr:rowOff>133350</xdr:rowOff>
    </xdr:from>
    <xdr:to>
      <xdr:col>20</xdr:col>
      <xdr:colOff>9525</xdr:colOff>
      <xdr:row>59</xdr:row>
      <xdr:rowOff>0</xdr:rowOff>
    </xdr:to>
    <xdr:sp>
      <xdr:nvSpPr>
        <xdr:cNvPr id="9" name="Line 5"/>
        <xdr:cNvSpPr>
          <a:spLocks/>
        </xdr:cNvSpPr>
      </xdr:nvSpPr>
      <xdr:spPr>
        <a:xfrm>
          <a:off x="4276725" y="2952750"/>
          <a:ext cx="0" cy="4752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9525</xdr:colOff>
      <xdr:row>17</xdr:row>
      <xdr:rowOff>104775</xdr:rowOff>
    </xdr:from>
    <xdr:to>
      <xdr:col>24</xdr:col>
      <xdr:colOff>9525</xdr:colOff>
      <xdr:row>59</xdr:row>
      <xdr:rowOff>0</xdr:rowOff>
    </xdr:to>
    <xdr:sp>
      <xdr:nvSpPr>
        <xdr:cNvPr id="10" name="Line 6"/>
        <xdr:cNvSpPr>
          <a:spLocks/>
        </xdr:cNvSpPr>
      </xdr:nvSpPr>
      <xdr:spPr>
        <a:xfrm>
          <a:off x="5153025" y="2924175"/>
          <a:ext cx="0" cy="4781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24</xdr:col>
      <xdr:colOff>0</xdr:colOff>
      <xdr:row>3</xdr:row>
      <xdr:rowOff>0</xdr:rowOff>
    </xdr:to>
    <xdr:sp>
      <xdr:nvSpPr>
        <xdr:cNvPr id="11" name="Line 9"/>
        <xdr:cNvSpPr>
          <a:spLocks/>
        </xdr:cNvSpPr>
      </xdr:nvSpPr>
      <xdr:spPr>
        <a:xfrm>
          <a:off x="542925" y="457200"/>
          <a:ext cx="4600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114300</xdr:colOff>
      <xdr:row>3</xdr:row>
      <xdr:rowOff>28575</xdr:rowOff>
    </xdr:from>
    <xdr:to>
      <xdr:col>6</xdr:col>
      <xdr:colOff>114300</xdr:colOff>
      <xdr:row>3</xdr:row>
      <xdr:rowOff>104775</xdr:rowOff>
    </xdr:to>
    <xdr:sp>
      <xdr:nvSpPr>
        <xdr:cNvPr id="12" name="AutoShape 10"/>
        <xdr:cNvSpPr>
          <a:spLocks/>
        </xdr:cNvSpPr>
      </xdr:nvSpPr>
      <xdr:spPr>
        <a:xfrm>
          <a:off x="1095375" y="485775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114300</xdr:colOff>
      <xdr:row>3</xdr:row>
      <xdr:rowOff>38100</xdr:rowOff>
    </xdr:from>
    <xdr:to>
      <xdr:col>20</xdr:col>
      <xdr:colOff>114300</xdr:colOff>
      <xdr:row>3</xdr:row>
      <xdr:rowOff>114300</xdr:rowOff>
    </xdr:to>
    <xdr:sp>
      <xdr:nvSpPr>
        <xdr:cNvPr id="13" name="AutoShape 11"/>
        <xdr:cNvSpPr>
          <a:spLocks/>
        </xdr:cNvSpPr>
      </xdr:nvSpPr>
      <xdr:spPr>
        <a:xfrm>
          <a:off x="4162425" y="495300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190500</xdr:colOff>
      <xdr:row>3</xdr:row>
      <xdr:rowOff>9525</xdr:rowOff>
    </xdr:from>
    <xdr:to>
      <xdr:col>6</xdr:col>
      <xdr:colOff>38100</xdr:colOff>
      <xdr:row>3</xdr:row>
      <xdr:rowOff>57150</xdr:rowOff>
    </xdr:to>
    <xdr:sp>
      <xdr:nvSpPr>
        <xdr:cNvPr id="14" name="Oval 12"/>
        <xdr:cNvSpPr>
          <a:spLocks/>
        </xdr:cNvSpPr>
      </xdr:nvSpPr>
      <xdr:spPr>
        <a:xfrm>
          <a:off x="1171575" y="466725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190500</xdr:colOff>
      <xdr:row>3</xdr:row>
      <xdr:rowOff>114300</xdr:rowOff>
    </xdr:from>
    <xdr:to>
      <xdr:col>6</xdr:col>
      <xdr:colOff>38100</xdr:colOff>
      <xdr:row>4</xdr:row>
      <xdr:rowOff>0</xdr:rowOff>
    </xdr:to>
    <xdr:sp>
      <xdr:nvSpPr>
        <xdr:cNvPr id="15" name="Oval 13"/>
        <xdr:cNvSpPr>
          <a:spLocks/>
        </xdr:cNvSpPr>
      </xdr:nvSpPr>
      <xdr:spPr>
        <a:xfrm>
          <a:off x="1171575" y="571500"/>
          <a:ext cx="6667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180975</xdr:colOff>
      <xdr:row>3</xdr:row>
      <xdr:rowOff>9525</xdr:rowOff>
    </xdr:from>
    <xdr:to>
      <xdr:col>20</xdr:col>
      <xdr:colOff>28575</xdr:colOff>
      <xdr:row>3</xdr:row>
      <xdr:rowOff>57150</xdr:rowOff>
    </xdr:to>
    <xdr:sp>
      <xdr:nvSpPr>
        <xdr:cNvPr id="16" name="Oval 14"/>
        <xdr:cNvSpPr>
          <a:spLocks/>
        </xdr:cNvSpPr>
      </xdr:nvSpPr>
      <xdr:spPr>
        <a:xfrm>
          <a:off x="4229100" y="466725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9525</xdr:rowOff>
    </xdr:from>
    <xdr:to>
      <xdr:col>6</xdr:col>
      <xdr:colOff>209550</xdr:colOff>
      <xdr:row>4</xdr:row>
      <xdr:rowOff>9525</xdr:rowOff>
    </xdr:to>
    <xdr:sp>
      <xdr:nvSpPr>
        <xdr:cNvPr id="17" name="Line 15"/>
        <xdr:cNvSpPr>
          <a:spLocks/>
        </xdr:cNvSpPr>
      </xdr:nvSpPr>
      <xdr:spPr>
        <a:xfrm>
          <a:off x="1009650" y="6191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85725</xdr:rowOff>
    </xdr:from>
    <xdr:to>
      <xdr:col>9</xdr:col>
      <xdr:colOff>0</xdr:colOff>
      <xdr:row>3</xdr:row>
      <xdr:rowOff>57150</xdr:rowOff>
    </xdr:to>
    <xdr:sp>
      <xdr:nvSpPr>
        <xdr:cNvPr id="18" name="Line 16"/>
        <xdr:cNvSpPr>
          <a:spLocks/>
        </xdr:cNvSpPr>
      </xdr:nvSpPr>
      <xdr:spPr>
        <a:xfrm>
          <a:off x="1857375" y="390525"/>
          <a:ext cx="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85725</xdr:rowOff>
    </xdr:from>
    <xdr:to>
      <xdr:col>5</xdr:col>
      <xdr:colOff>9525</xdr:colOff>
      <xdr:row>3</xdr:row>
      <xdr:rowOff>57150</xdr:rowOff>
    </xdr:to>
    <xdr:sp>
      <xdr:nvSpPr>
        <xdr:cNvPr id="19" name="Line 17"/>
        <xdr:cNvSpPr>
          <a:spLocks/>
        </xdr:cNvSpPr>
      </xdr:nvSpPr>
      <xdr:spPr>
        <a:xfrm>
          <a:off x="990600" y="390525"/>
          <a:ext cx="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171450</xdr:colOff>
      <xdr:row>2</xdr:row>
      <xdr:rowOff>76200</xdr:rowOff>
    </xdr:from>
    <xdr:to>
      <xdr:col>19</xdr:col>
      <xdr:colOff>171450</xdr:colOff>
      <xdr:row>3</xdr:row>
      <xdr:rowOff>47625</xdr:rowOff>
    </xdr:to>
    <xdr:sp>
      <xdr:nvSpPr>
        <xdr:cNvPr id="20" name="Line 18"/>
        <xdr:cNvSpPr>
          <a:spLocks/>
        </xdr:cNvSpPr>
      </xdr:nvSpPr>
      <xdr:spPr>
        <a:xfrm>
          <a:off x="4219575" y="381000"/>
          <a:ext cx="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66675</xdr:colOff>
      <xdr:row>2</xdr:row>
      <xdr:rowOff>76200</xdr:rowOff>
    </xdr:from>
    <xdr:to>
      <xdr:col>20</xdr:col>
      <xdr:colOff>66675</xdr:colOff>
      <xdr:row>3</xdr:row>
      <xdr:rowOff>47625</xdr:rowOff>
    </xdr:to>
    <xdr:sp>
      <xdr:nvSpPr>
        <xdr:cNvPr id="21" name="Line 19"/>
        <xdr:cNvSpPr>
          <a:spLocks/>
        </xdr:cNvSpPr>
      </xdr:nvSpPr>
      <xdr:spPr>
        <a:xfrm>
          <a:off x="4333875" y="381000"/>
          <a:ext cx="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104775</xdr:colOff>
      <xdr:row>5</xdr:row>
      <xdr:rowOff>0</xdr:rowOff>
    </xdr:from>
    <xdr:to>
      <xdr:col>24</xdr:col>
      <xdr:colOff>85725</xdr:colOff>
      <xdr:row>5</xdr:row>
      <xdr:rowOff>0</xdr:rowOff>
    </xdr:to>
    <xdr:sp>
      <xdr:nvSpPr>
        <xdr:cNvPr id="22" name="Line 20"/>
        <xdr:cNvSpPr>
          <a:spLocks/>
        </xdr:cNvSpPr>
      </xdr:nvSpPr>
      <xdr:spPr>
        <a:xfrm flipV="1">
          <a:off x="466725" y="762000"/>
          <a:ext cx="476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95250</xdr:rowOff>
    </xdr:from>
    <xdr:to>
      <xdr:col>3</xdr:col>
      <xdr:colOff>0</xdr:colOff>
      <xdr:row>5</xdr:row>
      <xdr:rowOff>66675</xdr:rowOff>
    </xdr:to>
    <xdr:sp>
      <xdr:nvSpPr>
        <xdr:cNvPr id="23" name="Line 21"/>
        <xdr:cNvSpPr>
          <a:spLocks/>
        </xdr:cNvSpPr>
      </xdr:nvSpPr>
      <xdr:spPr>
        <a:xfrm>
          <a:off x="542925" y="7048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85725</xdr:rowOff>
    </xdr:from>
    <xdr:to>
      <xdr:col>5</xdr:col>
      <xdr:colOff>0</xdr:colOff>
      <xdr:row>5</xdr:row>
      <xdr:rowOff>57150</xdr:rowOff>
    </xdr:to>
    <xdr:sp>
      <xdr:nvSpPr>
        <xdr:cNvPr id="24" name="Line 22"/>
        <xdr:cNvSpPr>
          <a:spLocks/>
        </xdr:cNvSpPr>
      </xdr:nvSpPr>
      <xdr:spPr>
        <a:xfrm>
          <a:off x="981075" y="6953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85725</xdr:rowOff>
    </xdr:from>
    <xdr:to>
      <xdr:col>6</xdr:col>
      <xdr:colOff>0</xdr:colOff>
      <xdr:row>5</xdr:row>
      <xdr:rowOff>57150</xdr:rowOff>
    </xdr:to>
    <xdr:sp>
      <xdr:nvSpPr>
        <xdr:cNvPr id="25" name="Line 23"/>
        <xdr:cNvSpPr>
          <a:spLocks/>
        </xdr:cNvSpPr>
      </xdr:nvSpPr>
      <xdr:spPr>
        <a:xfrm>
          <a:off x="1200150" y="6953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85725</xdr:rowOff>
    </xdr:from>
    <xdr:to>
      <xdr:col>9</xdr:col>
      <xdr:colOff>0</xdr:colOff>
      <xdr:row>5</xdr:row>
      <xdr:rowOff>57150</xdr:rowOff>
    </xdr:to>
    <xdr:sp>
      <xdr:nvSpPr>
        <xdr:cNvPr id="26" name="Line 24"/>
        <xdr:cNvSpPr>
          <a:spLocks/>
        </xdr:cNvSpPr>
      </xdr:nvSpPr>
      <xdr:spPr>
        <a:xfrm>
          <a:off x="1857375" y="6953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4</xdr:row>
      <xdr:rowOff>85725</xdr:rowOff>
    </xdr:from>
    <xdr:to>
      <xdr:col>20</xdr:col>
      <xdr:colOff>0</xdr:colOff>
      <xdr:row>5</xdr:row>
      <xdr:rowOff>57150</xdr:rowOff>
    </xdr:to>
    <xdr:sp>
      <xdr:nvSpPr>
        <xdr:cNvPr id="27" name="Line 25"/>
        <xdr:cNvSpPr>
          <a:spLocks/>
        </xdr:cNvSpPr>
      </xdr:nvSpPr>
      <xdr:spPr>
        <a:xfrm>
          <a:off x="4267200" y="6953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4</xdr:row>
      <xdr:rowOff>85725</xdr:rowOff>
    </xdr:from>
    <xdr:to>
      <xdr:col>24</xdr:col>
      <xdr:colOff>0</xdr:colOff>
      <xdr:row>5</xdr:row>
      <xdr:rowOff>57150</xdr:rowOff>
    </xdr:to>
    <xdr:sp>
      <xdr:nvSpPr>
        <xdr:cNvPr id="28" name="Line 26"/>
        <xdr:cNvSpPr>
          <a:spLocks/>
        </xdr:cNvSpPr>
      </xdr:nvSpPr>
      <xdr:spPr>
        <a:xfrm>
          <a:off x="5143500" y="6953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19</xdr:row>
      <xdr:rowOff>0</xdr:rowOff>
    </xdr:from>
    <xdr:to>
      <xdr:col>24</xdr:col>
      <xdr:colOff>76200</xdr:colOff>
      <xdr:row>19</xdr:row>
      <xdr:rowOff>0</xdr:rowOff>
    </xdr:to>
    <xdr:sp>
      <xdr:nvSpPr>
        <xdr:cNvPr id="29" name="Line 27"/>
        <xdr:cNvSpPr>
          <a:spLocks/>
        </xdr:cNvSpPr>
      </xdr:nvSpPr>
      <xdr:spPr>
        <a:xfrm>
          <a:off x="504825" y="3124200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0</xdr:rowOff>
    </xdr:from>
    <xdr:to>
      <xdr:col>24</xdr:col>
      <xdr:colOff>76200</xdr:colOff>
      <xdr:row>21</xdr:row>
      <xdr:rowOff>0</xdr:rowOff>
    </xdr:to>
    <xdr:sp>
      <xdr:nvSpPr>
        <xdr:cNvPr id="30" name="Line 28"/>
        <xdr:cNvSpPr>
          <a:spLocks/>
        </xdr:cNvSpPr>
      </xdr:nvSpPr>
      <xdr:spPr>
        <a:xfrm>
          <a:off x="504825" y="3429000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0</xdr:rowOff>
    </xdr:from>
    <xdr:to>
      <xdr:col>24</xdr:col>
      <xdr:colOff>76200</xdr:colOff>
      <xdr:row>24</xdr:row>
      <xdr:rowOff>0</xdr:rowOff>
    </xdr:to>
    <xdr:sp>
      <xdr:nvSpPr>
        <xdr:cNvPr id="31" name="Line 29"/>
        <xdr:cNvSpPr>
          <a:spLocks/>
        </xdr:cNvSpPr>
      </xdr:nvSpPr>
      <xdr:spPr>
        <a:xfrm>
          <a:off x="504825" y="3886200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28</xdr:row>
      <xdr:rowOff>0</xdr:rowOff>
    </xdr:from>
    <xdr:to>
      <xdr:col>24</xdr:col>
      <xdr:colOff>76200</xdr:colOff>
      <xdr:row>28</xdr:row>
      <xdr:rowOff>0</xdr:rowOff>
    </xdr:to>
    <xdr:sp>
      <xdr:nvSpPr>
        <xdr:cNvPr id="32" name="Line 30"/>
        <xdr:cNvSpPr>
          <a:spLocks/>
        </xdr:cNvSpPr>
      </xdr:nvSpPr>
      <xdr:spPr>
        <a:xfrm>
          <a:off x="504825" y="4495800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55</xdr:row>
      <xdr:rowOff>0</xdr:rowOff>
    </xdr:from>
    <xdr:to>
      <xdr:col>24</xdr:col>
      <xdr:colOff>76200</xdr:colOff>
      <xdr:row>55</xdr:row>
      <xdr:rowOff>0</xdr:rowOff>
    </xdr:to>
    <xdr:sp>
      <xdr:nvSpPr>
        <xdr:cNvPr id="33" name="Line 31"/>
        <xdr:cNvSpPr>
          <a:spLocks/>
        </xdr:cNvSpPr>
      </xdr:nvSpPr>
      <xdr:spPr>
        <a:xfrm>
          <a:off x="504825" y="6972300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5</xdr:col>
      <xdr:colOff>0</xdr:colOff>
      <xdr:row>21</xdr:row>
      <xdr:rowOff>0</xdr:rowOff>
    </xdr:to>
    <xdr:sp>
      <xdr:nvSpPr>
        <xdr:cNvPr id="34" name="AutoShape 32"/>
        <xdr:cNvSpPr>
          <a:spLocks/>
        </xdr:cNvSpPr>
      </xdr:nvSpPr>
      <xdr:spPr>
        <a:xfrm>
          <a:off x="542925" y="3276600"/>
          <a:ext cx="438150" cy="1524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5</xdr:col>
      <xdr:colOff>0</xdr:colOff>
      <xdr:row>19</xdr:row>
      <xdr:rowOff>0</xdr:rowOff>
    </xdr:to>
    <xdr:sp>
      <xdr:nvSpPr>
        <xdr:cNvPr id="35" name="Rectangle 33"/>
        <xdr:cNvSpPr>
          <a:spLocks/>
        </xdr:cNvSpPr>
      </xdr:nvSpPr>
      <xdr:spPr>
        <a:xfrm>
          <a:off x="542925" y="2971800"/>
          <a:ext cx="438150" cy="152400"/>
        </a:xfrm>
        <a:prstGeom prst="rect">
          <a:avLst/>
        </a:prstGeom>
        <a:pattFill prst="ltVert">
          <a:fgClr>
            <a:srgbClr val="3366FF"/>
          </a:fgClr>
          <a:bgClr>
            <a:srgbClr val="FFFFFF"/>
          </a:bgClr>
        </a:patt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38100</xdr:colOff>
      <xdr:row>24</xdr:row>
      <xdr:rowOff>0</xdr:rowOff>
    </xdr:from>
    <xdr:to>
      <xdr:col>24</xdr:col>
      <xdr:colOff>0</xdr:colOff>
      <xdr:row>25</xdr:row>
      <xdr:rowOff>0</xdr:rowOff>
    </xdr:to>
    <xdr:sp>
      <xdr:nvSpPr>
        <xdr:cNvPr id="36" name="Rectangle 34"/>
        <xdr:cNvSpPr>
          <a:spLocks/>
        </xdr:cNvSpPr>
      </xdr:nvSpPr>
      <xdr:spPr>
        <a:xfrm>
          <a:off x="4305300" y="3886200"/>
          <a:ext cx="838200" cy="152400"/>
        </a:xfrm>
        <a:prstGeom prst="rect">
          <a:avLst/>
        </a:prstGeom>
        <a:pattFill prst="ltVert">
          <a:fgClr>
            <a:srgbClr val="3366FF"/>
          </a:fgClr>
          <a:bgClr>
            <a:srgbClr val="FFFFFF"/>
          </a:bgClr>
        </a:patt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24</xdr:col>
      <xdr:colOff>0</xdr:colOff>
      <xdr:row>28</xdr:row>
      <xdr:rowOff>0</xdr:rowOff>
    </xdr:to>
    <xdr:sp>
      <xdr:nvSpPr>
        <xdr:cNvPr id="37" name="AutoShape 35"/>
        <xdr:cNvSpPr>
          <a:spLocks noChangeAspect="1"/>
        </xdr:cNvSpPr>
      </xdr:nvSpPr>
      <xdr:spPr>
        <a:xfrm flipH="1">
          <a:off x="4267200" y="4191000"/>
          <a:ext cx="876300" cy="3048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30</xdr:row>
      <xdr:rowOff>0</xdr:rowOff>
    </xdr:from>
    <xdr:to>
      <xdr:col>24</xdr:col>
      <xdr:colOff>76200</xdr:colOff>
      <xdr:row>30</xdr:row>
      <xdr:rowOff>0</xdr:rowOff>
    </xdr:to>
    <xdr:sp>
      <xdr:nvSpPr>
        <xdr:cNvPr id="38" name="Line 45"/>
        <xdr:cNvSpPr>
          <a:spLocks/>
        </xdr:cNvSpPr>
      </xdr:nvSpPr>
      <xdr:spPr>
        <a:xfrm>
          <a:off x="504825" y="4648200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36</xdr:row>
      <xdr:rowOff>0</xdr:rowOff>
    </xdr:from>
    <xdr:to>
      <xdr:col>24</xdr:col>
      <xdr:colOff>76200</xdr:colOff>
      <xdr:row>36</xdr:row>
      <xdr:rowOff>0</xdr:rowOff>
    </xdr:to>
    <xdr:sp>
      <xdr:nvSpPr>
        <xdr:cNvPr id="39" name="Line 46"/>
        <xdr:cNvSpPr>
          <a:spLocks/>
        </xdr:cNvSpPr>
      </xdr:nvSpPr>
      <xdr:spPr>
        <a:xfrm>
          <a:off x="504825" y="4648200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24</xdr:col>
      <xdr:colOff>0</xdr:colOff>
      <xdr:row>30</xdr:row>
      <xdr:rowOff>0</xdr:rowOff>
    </xdr:to>
    <xdr:sp>
      <xdr:nvSpPr>
        <xdr:cNvPr id="40" name="AutoShape 47"/>
        <xdr:cNvSpPr>
          <a:spLocks/>
        </xdr:cNvSpPr>
      </xdr:nvSpPr>
      <xdr:spPr>
        <a:xfrm flipH="1">
          <a:off x="4267200" y="4648200"/>
          <a:ext cx="876300" cy="0"/>
        </a:xfrm>
        <a:prstGeom prst="rtTriangle">
          <a:avLst/>
        </a:prstGeom>
        <a:pattFill prst="ltVert">
          <a:fgClr>
            <a:srgbClr val="339966"/>
          </a:fgClr>
          <a:bgClr>
            <a:srgbClr val="FFFFFF"/>
          </a:bgClr>
        </a:patt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19</xdr:col>
      <xdr:colOff>209550</xdr:colOff>
      <xdr:row>33</xdr:row>
      <xdr:rowOff>142875</xdr:rowOff>
    </xdr:to>
    <xdr:sp>
      <xdr:nvSpPr>
        <xdr:cNvPr id="41" name="AutoShape 48"/>
        <xdr:cNvSpPr>
          <a:spLocks noChangeAspect="1"/>
        </xdr:cNvSpPr>
      </xdr:nvSpPr>
      <xdr:spPr>
        <a:xfrm rot="10800000" flipH="1">
          <a:off x="542925" y="4648200"/>
          <a:ext cx="3714750" cy="0"/>
        </a:xfrm>
        <a:prstGeom prst="rtTriangle">
          <a:avLst/>
        </a:prstGeom>
        <a:pattFill prst="ltVert">
          <a:fgClr>
            <a:srgbClr val="339966"/>
          </a:fgClr>
          <a:bgClr>
            <a:srgbClr val="FFFFFF"/>
          </a:bgClr>
        </a:patt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24</xdr:col>
      <xdr:colOff>0</xdr:colOff>
      <xdr:row>40</xdr:row>
      <xdr:rowOff>28575</xdr:rowOff>
    </xdr:to>
    <xdr:sp>
      <xdr:nvSpPr>
        <xdr:cNvPr id="42" name="AutoShape 49"/>
        <xdr:cNvSpPr>
          <a:spLocks noChangeAspect="1"/>
        </xdr:cNvSpPr>
      </xdr:nvSpPr>
      <xdr:spPr>
        <a:xfrm rot="10800000">
          <a:off x="1200150" y="4648200"/>
          <a:ext cx="3943350" cy="0"/>
        </a:xfrm>
        <a:prstGeom prst="rtTriangle">
          <a:avLst/>
        </a:prstGeom>
        <a:pattFill prst="ltVert">
          <a:fgClr>
            <a:srgbClr val="339966"/>
          </a:fgClr>
          <a:bgClr>
            <a:srgbClr val="FFFFFF"/>
          </a:bgClr>
        </a:patt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38100</xdr:rowOff>
    </xdr:from>
    <xdr:to>
      <xdr:col>6</xdr:col>
      <xdr:colOff>0</xdr:colOff>
      <xdr:row>36</xdr:row>
      <xdr:rowOff>0</xdr:rowOff>
    </xdr:to>
    <xdr:sp>
      <xdr:nvSpPr>
        <xdr:cNvPr id="43" name="AutoShape 50"/>
        <xdr:cNvSpPr>
          <a:spLocks noChangeAspect="1"/>
        </xdr:cNvSpPr>
      </xdr:nvSpPr>
      <xdr:spPr>
        <a:xfrm>
          <a:off x="542925" y="4648200"/>
          <a:ext cx="657225" cy="0"/>
        </a:xfrm>
        <a:prstGeom prst="rtTriangle">
          <a:avLst/>
        </a:prstGeom>
        <a:pattFill prst="ltVert">
          <a:fgClr>
            <a:srgbClr val="339966"/>
          </a:fgClr>
          <a:bgClr>
            <a:srgbClr val="FFFFFF"/>
          </a:bgClr>
        </a:patt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21</xdr:row>
      <xdr:rowOff>0</xdr:rowOff>
    </xdr:to>
    <xdr:sp>
      <xdr:nvSpPr>
        <xdr:cNvPr id="44" name="Line 51"/>
        <xdr:cNvSpPr>
          <a:spLocks/>
        </xdr:cNvSpPr>
      </xdr:nvSpPr>
      <xdr:spPr>
        <a:xfrm>
          <a:off x="542925" y="3276600"/>
          <a:ext cx="0" cy="1524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26</xdr:row>
      <xdr:rowOff>0</xdr:rowOff>
    </xdr:from>
    <xdr:to>
      <xdr:col>24</xdr:col>
      <xdr:colOff>0</xdr:colOff>
      <xdr:row>28</xdr:row>
      <xdr:rowOff>0</xdr:rowOff>
    </xdr:to>
    <xdr:sp>
      <xdr:nvSpPr>
        <xdr:cNvPr id="45" name="Line 52"/>
        <xdr:cNvSpPr>
          <a:spLocks/>
        </xdr:cNvSpPr>
      </xdr:nvSpPr>
      <xdr:spPr>
        <a:xfrm>
          <a:off x="5143500" y="4191000"/>
          <a:ext cx="0" cy="3048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33</xdr:row>
      <xdr:rowOff>38100</xdr:rowOff>
    </xdr:to>
    <xdr:sp>
      <xdr:nvSpPr>
        <xdr:cNvPr id="46" name="Line 53"/>
        <xdr:cNvSpPr>
          <a:spLocks/>
        </xdr:cNvSpPr>
      </xdr:nvSpPr>
      <xdr:spPr>
        <a:xfrm>
          <a:off x="1200150" y="4648200"/>
          <a:ext cx="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36</xdr:row>
      <xdr:rowOff>0</xdr:rowOff>
    </xdr:from>
    <xdr:to>
      <xdr:col>20</xdr:col>
      <xdr:colOff>0</xdr:colOff>
      <xdr:row>39</xdr:row>
      <xdr:rowOff>47625</xdr:rowOff>
    </xdr:to>
    <xdr:sp>
      <xdr:nvSpPr>
        <xdr:cNvPr id="47" name="Line 54"/>
        <xdr:cNvSpPr>
          <a:spLocks/>
        </xdr:cNvSpPr>
      </xdr:nvSpPr>
      <xdr:spPr>
        <a:xfrm>
          <a:off x="4267200" y="4648200"/>
          <a:ext cx="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34</xdr:row>
      <xdr:rowOff>0</xdr:rowOff>
    </xdr:to>
    <xdr:sp>
      <xdr:nvSpPr>
        <xdr:cNvPr id="48" name="Line 55"/>
        <xdr:cNvSpPr>
          <a:spLocks/>
        </xdr:cNvSpPr>
      </xdr:nvSpPr>
      <xdr:spPr>
        <a:xfrm>
          <a:off x="542925" y="4648200"/>
          <a:ext cx="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30</xdr:row>
      <xdr:rowOff>0</xdr:rowOff>
    </xdr:to>
    <xdr:sp>
      <xdr:nvSpPr>
        <xdr:cNvPr id="49" name="Line 56"/>
        <xdr:cNvSpPr>
          <a:spLocks/>
        </xdr:cNvSpPr>
      </xdr:nvSpPr>
      <xdr:spPr>
        <a:xfrm>
          <a:off x="5143500" y="4648200"/>
          <a:ext cx="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38100</xdr:rowOff>
    </xdr:from>
    <xdr:to>
      <xdr:col>3</xdr:col>
      <xdr:colOff>0</xdr:colOff>
      <xdr:row>36</xdr:row>
      <xdr:rowOff>0</xdr:rowOff>
    </xdr:to>
    <xdr:sp>
      <xdr:nvSpPr>
        <xdr:cNvPr id="50" name="Line 57"/>
        <xdr:cNvSpPr>
          <a:spLocks/>
        </xdr:cNvSpPr>
      </xdr:nvSpPr>
      <xdr:spPr>
        <a:xfrm>
          <a:off x="542925" y="4648200"/>
          <a:ext cx="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209550</xdr:colOff>
      <xdr:row>45</xdr:row>
      <xdr:rowOff>38100</xdr:rowOff>
    </xdr:from>
    <xdr:to>
      <xdr:col>8</xdr:col>
      <xdr:colOff>209550</xdr:colOff>
      <xdr:row>46</xdr:row>
      <xdr:rowOff>0</xdr:rowOff>
    </xdr:to>
    <xdr:sp>
      <xdr:nvSpPr>
        <xdr:cNvPr id="51" name="Line 62"/>
        <xdr:cNvSpPr>
          <a:spLocks/>
        </xdr:cNvSpPr>
      </xdr:nvSpPr>
      <xdr:spPr>
        <a:xfrm>
          <a:off x="1847850" y="5295900"/>
          <a:ext cx="0" cy="1143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142875</xdr:rowOff>
    </xdr:to>
    <xdr:sp>
      <xdr:nvSpPr>
        <xdr:cNvPr id="52" name="Line 63"/>
        <xdr:cNvSpPr>
          <a:spLocks/>
        </xdr:cNvSpPr>
      </xdr:nvSpPr>
      <xdr:spPr>
        <a:xfrm>
          <a:off x="542925" y="5410200"/>
          <a:ext cx="0" cy="1428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53</xdr:row>
      <xdr:rowOff>142875</xdr:rowOff>
    </xdr:from>
    <xdr:to>
      <xdr:col>24</xdr:col>
      <xdr:colOff>0</xdr:colOff>
      <xdr:row>55</xdr:row>
      <xdr:rowOff>0</xdr:rowOff>
    </xdr:to>
    <xdr:sp>
      <xdr:nvSpPr>
        <xdr:cNvPr id="53" name="Line 66"/>
        <xdr:cNvSpPr>
          <a:spLocks/>
        </xdr:cNvSpPr>
      </xdr:nvSpPr>
      <xdr:spPr>
        <a:xfrm>
          <a:off x="5143500" y="6734175"/>
          <a:ext cx="0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28575</xdr:colOff>
      <xdr:row>54</xdr:row>
      <xdr:rowOff>9525</xdr:rowOff>
    </xdr:from>
    <xdr:to>
      <xdr:col>11</xdr:col>
      <xdr:colOff>180975</xdr:colOff>
      <xdr:row>54</xdr:row>
      <xdr:rowOff>9525</xdr:rowOff>
    </xdr:to>
    <xdr:sp>
      <xdr:nvSpPr>
        <xdr:cNvPr id="54" name="Line 69"/>
        <xdr:cNvSpPr>
          <a:spLocks/>
        </xdr:cNvSpPr>
      </xdr:nvSpPr>
      <xdr:spPr>
        <a:xfrm>
          <a:off x="1885950" y="6791325"/>
          <a:ext cx="5905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74</xdr:row>
      <xdr:rowOff>0</xdr:rowOff>
    </xdr:from>
    <xdr:to>
      <xdr:col>31</xdr:col>
      <xdr:colOff>190500</xdr:colOff>
      <xdr:row>74</xdr:row>
      <xdr:rowOff>0</xdr:rowOff>
    </xdr:to>
    <xdr:sp>
      <xdr:nvSpPr>
        <xdr:cNvPr id="55" name="Line 73"/>
        <xdr:cNvSpPr>
          <a:spLocks/>
        </xdr:cNvSpPr>
      </xdr:nvSpPr>
      <xdr:spPr>
        <a:xfrm>
          <a:off x="542925" y="9991725"/>
          <a:ext cx="6419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114300</xdr:colOff>
      <xdr:row>74</xdr:row>
      <xdr:rowOff>38100</xdr:rowOff>
    </xdr:from>
    <xdr:to>
      <xdr:col>20</xdr:col>
      <xdr:colOff>114300</xdr:colOff>
      <xdr:row>74</xdr:row>
      <xdr:rowOff>114300</xdr:rowOff>
    </xdr:to>
    <xdr:sp>
      <xdr:nvSpPr>
        <xdr:cNvPr id="56" name="AutoShape 74"/>
        <xdr:cNvSpPr>
          <a:spLocks/>
        </xdr:cNvSpPr>
      </xdr:nvSpPr>
      <xdr:spPr>
        <a:xfrm>
          <a:off x="4162425" y="10029825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180975</xdr:colOff>
      <xdr:row>74</xdr:row>
      <xdr:rowOff>9525</xdr:rowOff>
    </xdr:from>
    <xdr:to>
      <xdr:col>20</xdr:col>
      <xdr:colOff>28575</xdr:colOff>
      <xdr:row>74</xdr:row>
      <xdr:rowOff>57150</xdr:rowOff>
    </xdr:to>
    <xdr:sp>
      <xdr:nvSpPr>
        <xdr:cNvPr id="57" name="Oval 75"/>
        <xdr:cNvSpPr>
          <a:spLocks/>
        </xdr:cNvSpPr>
      </xdr:nvSpPr>
      <xdr:spPr>
        <a:xfrm>
          <a:off x="4229100" y="10001250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85725</xdr:rowOff>
    </xdr:from>
    <xdr:to>
      <xdr:col>9</xdr:col>
      <xdr:colOff>0</xdr:colOff>
      <xdr:row>74</xdr:row>
      <xdr:rowOff>57150</xdr:rowOff>
    </xdr:to>
    <xdr:sp>
      <xdr:nvSpPr>
        <xdr:cNvPr id="58" name="Line 76"/>
        <xdr:cNvSpPr>
          <a:spLocks/>
        </xdr:cNvSpPr>
      </xdr:nvSpPr>
      <xdr:spPr>
        <a:xfrm>
          <a:off x="1857375" y="9925050"/>
          <a:ext cx="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85725</xdr:rowOff>
    </xdr:from>
    <xdr:to>
      <xdr:col>5</xdr:col>
      <xdr:colOff>9525</xdr:colOff>
      <xdr:row>74</xdr:row>
      <xdr:rowOff>57150</xdr:rowOff>
    </xdr:to>
    <xdr:sp>
      <xdr:nvSpPr>
        <xdr:cNvPr id="59" name="Line 77"/>
        <xdr:cNvSpPr>
          <a:spLocks/>
        </xdr:cNvSpPr>
      </xdr:nvSpPr>
      <xdr:spPr>
        <a:xfrm>
          <a:off x="990600" y="9925050"/>
          <a:ext cx="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171450</xdr:colOff>
      <xdr:row>73</xdr:row>
      <xdr:rowOff>76200</xdr:rowOff>
    </xdr:from>
    <xdr:to>
      <xdr:col>19</xdr:col>
      <xdr:colOff>171450</xdr:colOff>
      <xdr:row>74</xdr:row>
      <xdr:rowOff>47625</xdr:rowOff>
    </xdr:to>
    <xdr:sp>
      <xdr:nvSpPr>
        <xdr:cNvPr id="60" name="Line 78"/>
        <xdr:cNvSpPr>
          <a:spLocks/>
        </xdr:cNvSpPr>
      </xdr:nvSpPr>
      <xdr:spPr>
        <a:xfrm>
          <a:off x="4219575" y="9915525"/>
          <a:ext cx="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66675</xdr:colOff>
      <xdr:row>73</xdr:row>
      <xdr:rowOff>76200</xdr:rowOff>
    </xdr:from>
    <xdr:to>
      <xdr:col>20</xdr:col>
      <xdr:colOff>66675</xdr:colOff>
      <xdr:row>74</xdr:row>
      <xdr:rowOff>47625</xdr:rowOff>
    </xdr:to>
    <xdr:sp>
      <xdr:nvSpPr>
        <xdr:cNvPr id="61" name="Line 79"/>
        <xdr:cNvSpPr>
          <a:spLocks/>
        </xdr:cNvSpPr>
      </xdr:nvSpPr>
      <xdr:spPr>
        <a:xfrm>
          <a:off x="4333875" y="9915525"/>
          <a:ext cx="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104775</xdr:colOff>
      <xdr:row>76</xdr:row>
      <xdr:rowOff>0</xdr:rowOff>
    </xdr:from>
    <xdr:to>
      <xdr:col>32</xdr:col>
      <xdr:colOff>76200</xdr:colOff>
      <xdr:row>76</xdr:row>
      <xdr:rowOff>0</xdr:rowOff>
    </xdr:to>
    <xdr:sp>
      <xdr:nvSpPr>
        <xdr:cNvPr id="62" name="Line 80"/>
        <xdr:cNvSpPr>
          <a:spLocks/>
        </xdr:cNvSpPr>
      </xdr:nvSpPr>
      <xdr:spPr>
        <a:xfrm>
          <a:off x="466725" y="10296525"/>
          <a:ext cx="660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75</xdr:row>
      <xdr:rowOff>104775</xdr:rowOff>
    </xdr:from>
    <xdr:to>
      <xdr:col>3</xdr:col>
      <xdr:colOff>0</xdr:colOff>
      <xdr:row>76</xdr:row>
      <xdr:rowOff>66675</xdr:rowOff>
    </xdr:to>
    <xdr:sp>
      <xdr:nvSpPr>
        <xdr:cNvPr id="63" name="Line 81"/>
        <xdr:cNvSpPr>
          <a:spLocks/>
        </xdr:cNvSpPr>
      </xdr:nvSpPr>
      <xdr:spPr>
        <a:xfrm>
          <a:off x="542925" y="10248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104775</xdr:rowOff>
    </xdr:from>
    <xdr:to>
      <xdr:col>5</xdr:col>
      <xdr:colOff>0</xdr:colOff>
      <xdr:row>76</xdr:row>
      <xdr:rowOff>66675</xdr:rowOff>
    </xdr:to>
    <xdr:sp>
      <xdr:nvSpPr>
        <xdr:cNvPr id="64" name="Line 82"/>
        <xdr:cNvSpPr>
          <a:spLocks/>
        </xdr:cNvSpPr>
      </xdr:nvSpPr>
      <xdr:spPr>
        <a:xfrm>
          <a:off x="981075" y="10248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104775</xdr:rowOff>
    </xdr:from>
    <xdr:to>
      <xdr:col>6</xdr:col>
      <xdr:colOff>0</xdr:colOff>
      <xdr:row>76</xdr:row>
      <xdr:rowOff>66675</xdr:rowOff>
    </xdr:to>
    <xdr:sp>
      <xdr:nvSpPr>
        <xdr:cNvPr id="65" name="Line 83"/>
        <xdr:cNvSpPr>
          <a:spLocks/>
        </xdr:cNvSpPr>
      </xdr:nvSpPr>
      <xdr:spPr>
        <a:xfrm>
          <a:off x="1200150" y="10248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75</xdr:row>
      <xdr:rowOff>104775</xdr:rowOff>
    </xdr:from>
    <xdr:to>
      <xdr:col>9</xdr:col>
      <xdr:colOff>0</xdr:colOff>
      <xdr:row>76</xdr:row>
      <xdr:rowOff>66675</xdr:rowOff>
    </xdr:to>
    <xdr:sp>
      <xdr:nvSpPr>
        <xdr:cNvPr id="66" name="Line 84"/>
        <xdr:cNvSpPr>
          <a:spLocks/>
        </xdr:cNvSpPr>
      </xdr:nvSpPr>
      <xdr:spPr>
        <a:xfrm>
          <a:off x="1857375" y="10248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75</xdr:row>
      <xdr:rowOff>104775</xdr:rowOff>
    </xdr:from>
    <xdr:to>
      <xdr:col>20</xdr:col>
      <xdr:colOff>0</xdr:colOff>
      <xdr:row>76</xdr:row>
      <xdr:rowOff>66675</xdr:rowOff>
    </xdr:to>
    <xdr:sp>
      <xdr:nvSpPr>
        <xdr:cNvPr id="67" name="Line 85"/>
        <xdr:cNvSpPr>
          <a:spLocks/>
        </xdr:cNvSpPr>
      </xdr:nvSpPr>
      <xdr:spPr>
        <a:xfrm>
          <a:off x="4267200" y="10248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75</xdr:row>
      <xdr:rowOff>104775</xdr:rowOff>
    </xdr:from>
    <xdr:to>
      <xdr:col>24</xdr:col>
      <xdr:colOff>0</xdr:colOff>
      <xdr:row>76</xdr:row>
      <xdr:rowOff>66675</xdr:rowOff>
    </xdr:to>
    <xdr:sp>
      <xdr:nvSpPr>
        <xdr:cNvPr id="68" name="Line 86"/>
        <xdr:cNvSpPr>
          <a:spLocks/>
        </xdr:cNvSpPr>
      </xdr:nvSpPr>
      <xdr:spPr>
        <a:xfrm>
          <a:off x="5143500" y="10248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38100</xdr:colOff>
      <xdr:row>79</xdr:row>
      <xdr:rowOff>0</xdr:rowOff>
    </xdr:from>
    <xdr:to>
      <xdr:col>24</xdr:col>
      <xdr:colOff>0</xdr:colOff>
      <xdr:row>80</xdr:row>
      <xdr:rowOff>0</xdr:rowOff>
    </xdr:to>
    <xdr:sp>
      <xdr:nvSpPr>
        <xdr:cNvPr id="69" name="Rectangle 90"/>
        <xdr:cNvSpPr>
          <a:spLocks/>
        </xdr:cNvSpPr>
      </xdr:nvSpPr>
      <xdr:spPr>
        <a:xfrm>
          <a:off x="4305300" y="10753725"/>
          <a:ext cx="838200" cy="152400"/>
        </a:xfrm>
        <a:prstGeom prst="rect">
          <a:avLst/>
        </a:prstGeom>
        <a:pattFill prst="ltVert">
          <a:fgClr>
            <a:srgbClr val="3366FF"/>
          </a:fgClr>
          <a:bgClr>
            <a:srgbClr val="FFFFFF"/>
          </a:bgClr>
        </a:patt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82</xdr:row>
      <xdr:rowOff>0</xdr:rowOff>
    </xdr:from>
    <xdr:to>
      <xdr:col>24</xdr:col>
      <xdr:colOff>0</xdr:colOff>
      <xdr:row>84</xdr:row>
      <xdr:rowOff>0</xdr:rowOff>
    </xdr:to>
    <xdr:sp>
      <xdr:nvSpPr>
        <xdr:cNvPr id="70" name="AutoShape 91"/>
        <xdr:cNvSpPr>
          <a:spLocks noChangeAspect="1"/>
        </xdr:cNvSpPr>
      </xdr:nvSpPr>
      <xdr:spPr>
        <a:xfrm flipH="1">
          <a:off x="4267200" y="11210925"/>
          <a:ext cx="876300" cy="3048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100</xdr:row>
      <xdr:rowOff>0</xdr:rowOff>
    </xdr:from>
    <xdr:to>
      <xdr:col>20</xdr:col>
      <xdr:colOff>0</xdr:colOff>
      <xdr:row>103</xdr:row>
      <xdr:rowOff>0</xdr:rowOff>
    </xdr:to>
    <xdr:sp>
      <xdr:nvSpPr>
        <xdr:cNvPr id="71" name="AutoShape 92"/>
        <xdr:cNvSpPr>
          <a:spLocks/>
        </xdr:cNvSpPr>
      </xdr:nvSpPr>
      <xdr:spPr>
        <a:xfrm flipV="1">
          <a:off x="1200150" y="13954125"/>
          <a:ext cx="3067050" cy="457200"/>
        </a:xfrm>
        <a:prstGeom prst="triangle">
          <a:avLst>
            <a:gd name="adj" fmla="val -28574"/>
          </a:avLst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99</xdr:row>
      <xdr:rowOff>0</xdr:rowOff>
    </xdr:from>
    <xdr:to>
      <xdr:col>24</xdr:col>
      <xdr:colOff>0</xdr:colOff>
      <xdr:row>100</xdr:row>
      <xdr:rowOff>0</xdr:rowOff>
    </xdr:to>
    <xdr:sp>
      <xdr:nvSpPr>
        <xdr:cNvPr id="72" name="AutoShape 93"/>
        <xdr:cNvSpPr>
          <a:spLocks/>
        </xdr:cNvSpPr>
      </xdr:nvSpPr>
      <xdr:spPr>
        <a:xfrm flipH="1">
          <a:off x="4267200" y="13801725"/>
          <a:ext cx="876300" cy="1524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97</xdr:row>
      <xdr:rowOff>0</xdr:rowOff>
    </xdr:from>
    <xdr:to>
      <xdr:col>6</xdr:col>
      <xdr:colOff>0</xdr:colOff>
      <xdr:row>100</xdr:row>
      <xdr:rowOff>0</xdr:rowOff>
    </xdr:to>
    <xdr:sp>
      <xdr:nvSpPr>
        <xdr:cNvPr id="73" name="AutoShape 94"/>
        <xdr:cNvSpPr>
          <a:spLocks/>
        </xdr:cNvSpPr>
      </xdr:nvSpPr>
      <xdr:spPr>
        <a:xfrm>
          <a:off x="542925" y="13496925"/>
          <a:ext cx="657225" cy="4572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91</xdr:row>
      <xdr:rowOff>0</xdr:rowOff>
    </xdr:from>
    <xdr:to>
      <xdr:col>24</xdr:col>
      <xdr:colOff>76200</xdr:colOff>
      <xdr:row>94</xdr:row>
      <xdr:rowOff>85725</xdr:rowOff>
    </xdr:to>
    <xdr:grpSp>
      <xdr:nvGrpSpPr>
        <xdr:cNvPr id="74" name="Group 95"/>
        <xdr:cNvGrpSpPr>
          <a:grpSpLocks/>
        </xdr:cNvGrpSpPr>
      </xdr:nvGrpSpPr>
      <xdr:grpSpPr>
        <a:xfrm>
          <a:off x="504825" y="12582525"/>
          <a:ext cx="4714875" cy="542925"/>
          <a:chOff x="45" y="595"/>
          <a:chExt cx="369" cy="57"/>
        </a:xfrm>
        <a:solidFill>
          <a:srgbClr val="FFFFFF"/>
        </a:solidFill>
      </xdr:grpSpPr>
      <xdr:sp>
        <xdr:nvSpPr>
          <xdr:cNvPr id="75" name="Line 96"/>
          <xdr:cNvSpPr>
            <a:spLocks/>
          </xdr:cNvSpPr>
        </xdr:nvSpPr>
        <xdr:spPr>
          <a:xfrm>
            <a:off x="45" y="611"/>
            <a:ext cx="3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6" name="AutoShape 97"/>
          <xdr:cNvSpPr>
            <a:spLocks/>
          </xdr:cNvSpPr>
        </xdr:nvSpPr>
        <xdr:spPr>
          <a:xfrm flipH="1">
            <a:off x="340" y="595"/>
            <a:ext cx="68" cy="16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7" name="AutoShape 98"/>
          <xdr:cNvSpPr>
            <a:spLocks noChangeAspect="1"/>
          </xdr:cNvSpPr>
        </xdr:nvSpPr>
        <xdr:spPr>
          <a:xfrm flipH="1">
            <a:off x="101" y="599"/>
            <a:ext cx="52" cy="12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8" name="AutoShape 99"/>
          <xdr:cNvSpPr>
            <a:spLocks noChangeAspect="1"/>
          </xdr:cNvSpPr>
        </xdr:nvSpPr>
        <xdr:spPr>
          <a:xfrm rot="10800000" flipH="1">
            <a:off x="153" y="611"/>
            <a:ext cx="186" cy="41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9" name="AutoShape 100"/>
          <xdr:cNvSpPr>
            <a:spLocks noChangeAspect="1"/>
          </xdr:cNvSpPr>
        </xdr:nvSpPr>
        <xdr:spPr>
          <a:xfrm rot="10800000" flipH="1">
            <a:off x="51" y="611"/>
            <a:ext cx="52" cy="12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>
      <xdr:nvSpPr>
        <xdr:cNvPr id="80" name="Line 105"/>
        <xdr:cNvSpPr>
          <a:spLocks/>
        </xdr:cNvSpPr>
      </xdr:nvSpPr>
      <xdr:spPr>
        <a:xfrm>
          <a:off x="542925" y="104489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82</xdr:row>
      <xdr:rowOff>0</xdr:rowOff>
    </xdr:from>
    <xdr:to>
      <xdr:col>24</xdr:col>
      <xdr:colOff>0</xdr:colOff>
      <xdr:row>84</xdr:row>
      <xdr:rowOff>0</xdr:rowOff>
    </xdr:to>
    <xdr:sp>
      <xdr:nvSpPr>
        <xdr:cNvPr id="81" name="Line 106"/>
        <xdr:cNvSpPr>
          <a:spLocks/>
        </xdr:cNvSpPr>
      </xdr:nvSpPr>
      <xdr:spPr>
        <a:xfrm>
          <a:off x="5143500" y="11210925"/>
          <a:ext cx="0" cy="3048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28575</xdr:colOff>
      <xdr:row>92</xdr:row>
      <xdr:rowOff>0</xdr:rowOff>
    </xdr:from>
    <xdr:to>
      <xdr:col>9</xdr:col>
      <xdr:colOff>28575</xdr:colOff>
      <xdr:row>94</xdr:row>
      <xdr:rowOff>85725</xdr:rowOff>
    </xdr:to>
    <xdr:sp>
      <xdr:nvSpPr>
        <xdr:cNvPr id="82" name="Line 112"/>
        <xdr:cNvSpPr>
          <a:spLocks/>
        </xdr:cNvSpPr>
      </xdr:nvSpPr>
      <xdr:spPr>
        <a:xfrm>
          <a:off x="1885950" y="12734925"/>
          <a:ext cx="0" cy="390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91</xdr:row>
      <xdr:rowOff>0</xdr:rowOff>
    </xdr:from>
    <xdr:to>
      <xdr:col>24</xdr:col>
      <xdr:colOff>0</xdr:colOff>
      <xdr:row>91</xdr:row>
      <xdr:rowOff>142875</xdr:rowOff>
    </xdr:to>
    <xdr:sp>
      <xdr:nvSpPr>
        <xdr:cNvPr id="83" name="Line 113"/>
        <xdr:cNvSpPr>
          <a:spLocks/>
        </xdr:cNvSpPr>
      </xdr:nvSpPr>
      <xdr:spPr>
        <a:xfrm>
          <a:off x="5143500" y="12582525"/>
          <a:ext cx="0" cy="1428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209550</xdr:colOff>
      <xdr:row>91</xdr:row>
      <xdr:rowOff>38100</xdr:rowOff>
    </xdr:from>
    <xdr:to>
      <xdr:col>8</xdr:col>
      <xdr:colOff>209550</xdr:colOff>
      <xdr:row>92</xdr:row>
      <xdr:rowOff>0</xdr:rowOff>
    </xdr:to>
    <xdr:sp>
      <xdr:nvSpPr>
        <xdr:cNvPr id="84" name="Line 114"/>
        <xdr:cNvSpPr>
          <a:spLocks/>
        </xdr:cNvSpPr>
      </xdr:nvSpPr>
      <xdr:spPr>
        <a:xfrm>
          <a:off x="1847850" y="12620625"/>
          <a:ext cx="0" cy="1143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0</xdr:colOff>
      <xdr:row>92</xdr:row>
      <xdr:rowOff>142875</xdr:rowOff>
    </xdr:to>
    <xdr:sp>
      <xdr:nvSpPr>
        <xdr:cNvPr id="85" name="Line 115"/>
        <xdr:cNvSpPr>
          <a:spLocks/>
        </xdr:cNvSpPr>
      </xdr:nvSpPr>
      <xdr:spPr>
        <a:xfrm>
          <a:off x="542925" y="12734925"/>
          <a:ext cx="0" cy="1428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97</xdr:row>
      <xdr:rowOff>9525</xdr:rowOff>
    </xdr:from>
    <xdr:to>
      <xdr:col>3</xdr:col>
      <xdr:colOff>0</xdr:colOff>
      <xdr:row>100</xdr:row>
      <xdr:rowOff>9525</xdr:rowOff>
    </xdr:to>
    <xdr:sp>
      <xdr:nvSpPr>
        <xdr:cNvPr id="86" name="Line 116"/>
        <xdr:cNvSpPr>
          <a:spLocks/>
        </xdr:cNvSpPr>
      </xdr:nvSpPr>
      <xdr:spPr>
        <a:xfrm flipH="1">
          <a:off x="542925" y="13506450"/>
          <a:ext cx="0" cy="4572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9525</xdr:colOff>
      <xdr:row>100</xdr:row>
      <xdr:rowOff>0</xdr:rowOff>
    </xdr:from>
    <xdr:to>
      <xdr:col>9</xdr:col>
      <xdr:colOff>9525</xdr:colOff>
      <xdr:row>103</xdr:row>
      <xdr:rowOff>0</xdr:rowOff>
    </xdr:to>
    <xdr:sp>
      <xdr:nvSpPr>
        <xdr:cNvPr id="87" name="Line 117"/>
        <xdr:cNvSpPr>
          <a:spLocks/>
        </xdr:cNvSpPr>
      </xdr:nvSpPr>
      <xdr:spPr>
        <a:xfrm flipH="1">
          <a:off x="1866900" y="13954125"/>
          <a:ext cx="0" cy="4572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98</xdr:row>
      <xdr:rowOff>142875</xdr:rowOff>
    </xdr:from>
    <xdr:to>
      <xdr:col>24</xdr:col>
      <xdr:colOff>0</xdr:colOff>
      <xdr:row>100</xdr:row>
      <xdr:rowOff>0</xdr:rowOff>
    </xdr:to>
    <xdr:sp>
      <xdr:nvSpPr>
        <xdr:cNvPr id="88" name="Line 118"/>
        <xdr:cNvSpPr>
          <a:spLocks/>
        </xdr:cNvSpPr>
      </xdr:nvSpPr>
      <xdr:spPr>
        <a:xfrm>
          <a:off x="5143500" y="13792200"/>
          <a:ext cx="0" cy="1619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103</xdr:row>
      <xdr:rowOff>114300</xdr:rowOff>
    </xdr:to>
    <xdr:sp>
      <xdr:nvSpPr>
        <xdr:cNvPr id="89" name="Line 119"/>
        <xdr:cNvSpPr>
          <a:spLocks/>
        </xdr:cNvSpPr>
      </xdr:nvSpPr>
      <xdr:spPr>
        <a:xfrm>
          <a:off x="1200150" y="13954125"/>
          <a:ext cx="0" cy="571500"/>
        </a:xfrm>
        <a:prstGeom prst="line">
          <a:avLst/>
        </a:prstGeom>
        <a:noFill/>
        <a:ln w="63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28575</xdr:colOff>
      <xdr:row>99</xdr:row>
      <xdr:rowOff>9525</xdr:rowOff>
    </xdr:from>
    <xdr:to>
      <xdr:col>11</xdr:col>
      <xdr:colOff>180975</xdr:colOff>
      <xdr:row>99</xdr:row>
      <xdr:rowOff>9525</xdr:rowOff>
    </xdr:to>
    <xdr:sp>
      <xdr:nvSpPr>
        <xdr:cNvPr id="90" name="Line 120"/>
        <xdr:cNvSpPr>
          <a:spLocks/>
        </xdr:cNvSpPr>
      </xdr:nvSpPr>
      <xdr:spPr>
        <a:xfrm>
          <a:off x="1885950" y="13811250"/>
          <a:ext cx="5905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28575</xdr:colOff>
      <xdr:row>74</xdr:row>
      <xdr:rowOff>9525</xdr:rowOff>
    </xdr:from>
    <xdr:to>
      <xdr:col>6</xdr:col>
      <xdr:colOff>209550</xdr:colOff>
      <xdr:row>75</xdr:row>
      <xdr:rowOff>9525</xdr:rowOff>
    </xdr:to>
    <xdr:grpSp>
      <xdr:nvGrpSpPr>
        <xdr:cNvPr id="91" name="Group 121"/>
        <xdr:cNvGrpSpPr>
          <a:grpSpLocks/>
        </xdr:cNvGrpSpPr>
      </xdr:nvGrpSpPr>
      <xdr:grpSpPr>
        <a:xfrm>
          <a:off x="1009650" y="10001250"/>
          <a:ext cx="400050" cy="152400"/>
          <a:chOff x="87" y="996"/>
          <a:chExt cx="31" cy="16"/>
        </a:xfrm>
        <a:solidFill>
          <a:srgbClr val="FFFFFF"/>
        </a:solidFill>
      </xdr:grpSpPr>
      <xdr:sp>
        <xdr:nvSpPr>
          <xdr:cNvPr id="92" name="AutoShape 122"/>
          <xdr:cNvSpPr>
            <a:spLocks/>
          </xdr:cNvSpPr>
        </xdr:nvSpPr>
        <xdr:spPr>
          <a:xfrm>
            <a:off x="94" y="998"/>
            <a:ext cx="17" cy="8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3" name="Oval 123"/>
          <xdr:cNvSpPr>
            <a:spLocks/>
          </xdr:cNvSpPr>
        </xdr:nvSpPr>
        <xdr:spPr>
          <a:xfrm>
            <a:off x="100" y="996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4" name="Oval 124"/>
          <xdr:cNvSpPr>
            <a:spLocks/>
          </xdr:cNvSpPr>
        </xdr:nvSpPr>
        <xdr:spPr>
          <a:xfrm>
            <a:off x="100" y="1007"/>
            <a:ext cx="5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5" name="Line 125"/>
          <xdr:cNvSpPr>
            <a:spLocks/>
          </xdr:cNvSpPr>
        </xdr:nvSpPr>
        <xdr:spPr>
          <a:xfrm>
            <a:off x="87" y="1012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23</xdr:col>
      <xdr:colOff>190500</xdr:colOff>
      <xdr:row>73</xdr:row>
      <xdr:rowOff>123825</xdr:rowOff>
    </xdr:from>
    <xdr:to>
      <xdr:col>24</xdr:col>
      <xdr:colOff>38100</xdr:colOff>
      <xdr:row>74</xdr:row>
      <xdr:rowOff>19050</xdr:rowOff>
    </xdr:to>
    <xdr:sp>
      <xdr:nvSpPr>
        <xdr:cNvPr id="96" name="Oval 126"/>
        <xdr:cNvSpPr>
          <a:spLocks/>
        </xdr:cNvSpPr>
      </xdr:nvSpPr>
      <xdr:spPr>
        <a:xfrm>
          <a:off x="5114925" y="9963150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29</xdr:col>
      <xdr:colOff>28575</xdr:colOff>
      <xdr:row>74</xdr:row>
      <xdr:rowOff>9525</xdr:rowOff>
    </xdr:from>
    <xdr:to>
      <xdr:col>30</xdr:col>
      <xdr:colOff>200025</xdr:colOff>
      <xdr:row>75</xdr:row>
      <xdr:rowOff>9525</xdr:rowOff>
    </xdr:to>
    <xdr:grpSp>
      <xdr:nvGrpSpPr>
        <xdr:cNvPr id="97" name="Group 127"/>
        <xdr:cNvGrpSpPr>
          <a:grpSpLocks/>
        </xdr:cNvGrpSpPr>
      </xdr:nvGrpSpPr>
      <xdr:grpSpPr>
        <a:xfrm>
          <a:off x="6267450" y="10001250"/>
          <a:ext cx="390525" cy="152400"/>
          <a:chOff x="87" y="996"/>
          <a:chExt cx="31" cy="16"/>
        </a:xfrm>
        <a:solidFill>
          <a:srgbClr val="FFFFFF"/>
        </a:solidFill>
      </xdr:grpSpPr>
      <xdr:sp>
        <xdr:nvSpPr>
          <xdr:cNvPr id="98" name="AutoShape 128"/>
          <xdr:cNvSpPr>
            <a:spLocks/>
          </xdr:cNvSpPr>
        </xdr:nvSpPr>
        <xdr:spPr>
          <a:xfrm>
            <a:off x="94" y="998"/>
            <a:ext cx="17" cy="8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9" name="Oval 129"/>
          <xdr:cNvSpPr>
            <a:spLocks/>
          </xdr:cNvSpPr>
        </xdr:nvSpPr>
        <xdr:spPr>
          <a:xfrm>
            <a:off x="100" y="996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0" name="Oval 130"/>
          <xdr:cNvSpPr>
            <a:spLocks/>
          </xdr:cNvSpPr>
        </xdr:nvSpPr>
        <xdr:spPr>
          <a:xfrm>
            <a:off x="100" y="1007"/>
            <a:ext cx="5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1" name="Line 131"/>
          <xdr:cNvSpPr>
            <a:spLocks/>
          </xdr:cNvSpPr>
        </xdr:nvSpPr>
        <xdr:spPr>
          <a:xfrm>
            <a:off x="87" y="1012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75</xdr:row>
      <xdr:rowOff>104775</xdr:rowOff>
    </xdr:from>
    <xdr:to>
      <xdr:col>30</xdr:col>
      <xdr:colOff>0</xdr:colOff>
      <xdr:row>76</xdr:row>
      <xdr:rowOff>66675</xdr:rowOff>
    </xdr:to>
    <xdr:sp>
      <xdr:nvSpPr>
        <xdr:cNvPr id="102" name="Line 132"/>
        <xdr:cNvSpPr>
          <a:spLocks/>
        </xdr:cNvSpPr>
      </xdr:nvSpPr>
      <xdr:spPr>
        <a:xfrm>
          <a:off x="6457950" y="10248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32</xdr:col>
      <xdr:colOff>0</xdr:colOff>
      <xdr:row>75</xdr:row>
      <xdr:rowOff>104775</xdr:rowOff>
    </xdr:from>
    <xdr:to>
      <xdr:col>32</xdr:col>
      <xdr:colOff>0</xdr:colOff>
      <xdr:row>76</xdr:row>
      <xdr:rowOff>66675</xdr:rowOff>
    </xdr:to>
    <xdr:sp>
      <xdr:nvSpPr>
        <xdr:cNvPr id="103" name="Line 133"/>
        <xdr:cNvSpPr>
          <a:spLocks/>
        </xdr:cNvSpPr>
      </xdr:nvSpPr>
      <xdr:spPr>
        <a:xfrm>
          <a:off x="6991350" y="10248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31</xdr:col>
      <xdr:colOff>0</xdr:colOff>
      <xdr:row>75</xdr:row>
      <xdr:rowOff>104775</xdr:rowOff>
    </xdr:from>
    <xdr:to>
      <xdr:col>31</xdr:col>
      <xdr:colOff>0</xdr:colOff>
      <xdr:row>76</xdr:row>
      <xdr:rowOff>66675</xdr:rowOff>
    </xdr:to>
    <xdr:sp>
      <xdr:nvSpPr>
        <xdr:cNvPr id="104" name="Line 134"/>
        <xdr:cNvSpPr>
          <a:spLocks/>
        </xdr:cNvSpPr>
      </xdr:nvSpPr>
      <xdr:spPr>
        <a:xfrm>
          <a:off x="6772275" y="10248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0</xdr:colOff>
      <xdr:row>75</xdr:row>
      <xdr:rowOff>104775</xdr:rowOff>
    </xdr:from>
    <xdr:to>
      <xdr:col>26</xdr:col>
      <xdr:colOff>0</xdr:colOff>
      <xdr:row>76</xdr:row>
      <xdr:rowOff>66675</xdr:rowOff>
    </xdr:to>
    <xdr:sp>
      <xdr:nvSpPr>
        <xdr:cNvPr id="105" name="Line 135"/>
        <xdr:cNvSpPr>
          <a:spLocks/>
        </xdr:cNvSpPr>
      </xdr:nvSpPr>
      <xdr:spPr>
        <a:xfrm>
          <a:off x="5581650" y="10248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79</xdr:row>
      <xdr:rowOff>0</xdr:rowOff>
    </xdr:from>
    <xdr:to>
      <xdr:col>32</xdr:col>
      <xdr:colOff>104775</xdr:colOff>
      <xdr:row>79</xdr:row>
      <xdr:rowOff>0</xdr:rowOff>
    </xdr:to>
    <xdr:sp>
      <xdr:nvSpPr>
        <xdr:cNvPr id="106" name="Line 137"/>
        <xdr:cNvSpPr>
          <a:spLocks/>
        </xdr:cNvSpPr>
      </xdr:nvSpPr>
      <xdr:spPr>
        <a:xfrm>
          <a:off x="504825" y="10753725"/>
          <a:ext cx="659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84</xdr:row>
      <xdr:rowOff>0</xdr:rowOff>
    </xdr:from>
    <xdr:to>
      <xdr:col>32</xdr:col>
      <xdr:colOff>104775</xdr:colOff>
      <xdr:row>84</xdr:row>
      <xdr:rowOff>0</xdr:rowOff>
    </xdr:to>
    <xdr:sp>
      <xdr:nvSpPr>
        <xdr:cNvPr id="107" name="Line 138"/>
        <xdr:cNvSpPr>
          <a:spLocks/>
        </xdr:cNvSpPr>
      </xdr:nvSpPr>
      <xdr:spPr>
        <a:xfrm>
          <a:off x="504825" y="11515725"/>
          <a:ext cx="659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92</xdr:row>
      <xdr:rowOff>0</xdr:rowOff>
    </xdr:from>
    <xdr:to>
      <xdr:col>32</xdr:col>
      <xdr:colOff>104775</xdr:colOff>
      <xdr:row>92</xdr:row>
      <xdr:rowOff>0</xdr:rowOff>
    </xdr:to>
    <xdr:sp>
      <xdr:nvSpPr>
        <xdr:cNvPr id="108" name="Line 141"/>
        <xdr:cNvSpPr>
          <a:spLocks/>
        </xdr:cNvSpPr>
      </xdr:nvSpPr>
      <xdr:spPr>
        <a:xfrm>
          <a:off x="504825" y="12734925"/>
          <a:ext cx="659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100</xdr:row>
      <xdr:rowOff>0</xdr:rowOff>
    </xdr:from>
    <xdr:to>
      <xdr:col>32</xdr:col>
      <xdr:colOff>104775</xdr:colOff>
      <xdr:row>100</xdr:row>
      <xdr:rowOff>0</xdr:rowOff>
    </xdr:to>
    <xdr:sp>
      <xdr:nvSpPr>
        <xdr:cNvPr id="109" name="Line 142"/>
        <xdr:cNvSpPr>
          <a:spLocks/>
        </xdr:cNvSpPr>
      </xdr:nvSpPr>
      <xdr:spPr>
        <a:xfrm>
          <a:off x="504825" y="13954125"/>
          <a:ext cx="659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9525</xdr:colOff>
      <xdr:row>73</xdr:row>
      <xdr:rowOff>85725</xdr:rowOff>
    </xdr:from>
    <xdr:to>
      <xdr:col>26</xdr:col>
      <xdr:colOff>9525</xdr:colOff>
      <xdr:row>74</xdr:row>
      <xdr:rowOff>57150</xdr:rowOff>
    </xdr:to>
    <xdr:sp>
      <xdr:nvSpPr>
        <xdr:cNvPr id="110" name="Line 143"/>
        <xdr:cNvSpPr>
          <a:spLocks/>
        </xdr:cNvSpPr>
      </xdr:nvSpPr>
      <xdr:spPr>
        <a:xfrm>
          <a:off x="5591175" y="9925050"/>
          <a:ext cx="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31</xdr:col>
      <xdr:colOff>9525</xdr:colOff>
      <xdr:row>73</xdr:row>
      <xdr:rowOff>85725</xdr:rowOff>
    </xdr:from>
    <xdr:to>
      <xdr:col>31</xdr:col>
      <xdr:colOff>9525</xdr:colOff>
      <xdr:row>74</xdr:row>
      <xdr:rowOff>57150</xdr:rowOff>
    </xdr:to>
    <xdr:sp>
      <xdr:nvSpPr>
        <xdr:cNvPr id="111" name="Line 144"/>
        <xdr:cNvSpPr>
          <a:spLocks/>
        </xdr:cNvSpPr>
      </xdr:nvSpPr>
      <xdr:spPr>
        <a:xfrm>
          <a:off x="6781800" y="9925050"/>
          <a:ext cx="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76</xdr:row>
      <xdr:rowOff>123825</xdr:rowOff>
    </xdr:from>
    <xdr:to>
      <xdr:col>5</xdr:col>
      <xdr:colOff>0</xdr:colOff>
      <xdr:row>108</xdr:row>
      <xdr:rowOff>38100</xdr:rowOff>
    </xdr:to>
    <xdr:sp>
      <xdr:nvSpPr>
        <xdr:cNvPr id="112" name="Line 146"/>
        <xdr:cNvSpPr>
          <a:spLocks/>
        </xdr:cNvSpPr>
      </xdr:nvSpPr>
      <xdr:spPr>
        <a:xfrm>
          <a:off x="981075" y="10420350"/>
          <a:ext cx="0" cy="4791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76</xdr:row>
      <xdr:rowOff>123825</xdr:rowOff>
    </xdr:from>
    <xdr:to>
      <xdr:col>9</xdr:col>
      <xdr:colOff>0</xdr:colOff>
      <xdr:row>108</xdr:row>
      <xdr:rowOff>38100</xdr:rowOff>
    </xdr:to>
    <xdr:sp>
      <xdr:nvSpPr>
        <xdr:cNvPr id="113" name="Line 148"/>
        <xdr:cNvSpPr>
          <a:spLocks/>
        </xdr:cNvSpPr>
      </xdr:nvSpPr>
      <xdr:spPr>
        <a:xfrm>
          <a:off x="1857375" y="10420350"/>
          <a:ext cx="0" cy="4791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0</xdr:colOff>
      <xdr:row>76</xdr:row>
      <xdr:rowOff>123825</xdr:rowOff>
    </xdr:from>
    <xdr:to>
      <xdr:col>26</xdr:col>
      <xdr:colOff>0</xdr:colOff>
      <xdr:row>108</xdr:row>
      <xdr:rowOff>38100</xdr:rowOff>
    </xdr:to>
    <xdr:sp>
      <xdr:nvSpPr>
        <xdr:cNvPr id="114" name="Line 151"/>
        <xdr:cNvSpPr>
          <a:spLocks/>
        </xdr:cNvSpPr>
      </xdr:nvSpPr>
      <xdr:spPr>
        <a:xfrm>
          <a:off x="5581650" y="10420350"/>
          <a:ext cx="0" cy="4791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30</xdr:col>
      <xdr:colOff>0</xdr:colOff>
      <xdr:row>76</xdr:row>
      <xdr:rowOff>123825</xdr:rowOff>
    </xdr:from>
    <xdr:to>
      <xdr:col>30</xdr:col>
      <xdr:colOff>0</xdr:colOff>
      <xdr:row>108</xdr:row>
      <xdr:rowOff>38100</xdr:rowOff>
    </xdr:to>
    <xdr:sp>
      <xdr:nvSpPr>
        <xdr:cNvPr id="115" name="Line 152"/>
        <xdr:cNvSpPr>
          <a:spLocks/>
        </xdr:cNvSpPr>
      </xdr:nvSpPr>
      <xdr:spPr>
        <a:xfrm>
          <a:off x="6457950" y="10420350"/>
          <a:ext cx="0" cy="4791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31</xdr:col>
      <xdr:colOff>0</xdr:colOff>
      <xdr:row>76</xdr:row>
      <xdr:rowOff>123825</xdr:rowOff>
    </xdr:from>
    <xdr:to>
      <xdr:col>31</xdr:col>
      <xdr:colOff>0</xdr:colOff>
      <xdr:row>108</xdr:row>
      <xdr:rowOff>38100</xdr:rowOff>
    </xdr:to>
    <xdr:sp>
      <xdr:nvSpPr>
        <xdr:cNvPr id="116" name="Line 153"/>
        <xdr:cNvSpPr>
          <a:spLocks/>
        </xdr:cNvSpPr>
      </xdr:nvSpPr>
      <xdr:spPr>
        <a:xfrm>
          <a:off x="6772275" y="10420350"/>
          <a:ext cx="0" cy="4791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32</xdr:col>
      <xdr:colOff>0</xdr:colOff>
      <xdr:row>76</xdr:row>
      <xdr:rowOff>123825</xdr:rowOff>
    </xdr:from>
    <xdr:to>
      <xdr:col>32</xdr:col>
      <xdr:colOff>0</xdr:colOff>
      <xdr:row>108</xdr:row>
      <xdr:rowOff>38100</xdr:rowOff>
    </xdr:to>
    <xdr:sp>
      <xdr:nvSpPr>
        <xdr:cNvPr id="117" name="Line 154"/>
        <xdr:cNvSpPr>
          <a:spLocks/>
        </xdr:cNvSpPr>
      </xdr:nvSpPr>
      <xdr:spPr>
        <a:xfrm>
          <a:off x="6991350" y="10420350"/>
          <a:ext cx="0" cy="4791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78</xdr:row>
      <xdr:rowOff>104775</xdr:rowOff>
    </xdr:from>
    <xdr:to>
      <xdr:col>32</xdr:col>
      <xdr:colOff>0</xdr:colOff>
      <xdr:row>80</xdr:row>
      <xdr:rowOff>0</xdr:rowOff>
    </xdr:to>
    <xdr:grpSp>
      <xdr:nvGrpSpPr>
        <xdr:cNvPr id="118" name="Group 155"/>
        <xdr:cNvGrpSpPr>
          <a:grpSpLocks/>
        </xdr:cNvGrpSpPr>
      </xdr:nvGrpSpPr>
      <xdr:grpSpPr>
        <a:xfrm>
          <a:off x="5143500" y="10706100"/>
          <a:ext cx="1847850" cy="200025"/>
          <a:chOff x="408" y="1134"/>
          <a:chExt cx="136" cy="21"/>
        </a:xfrm>
        <a:solidFill>
          <a:srgbClr val="FFFFFF"/>
        </a:solidFill>
      </xdr:grpSpPr>
      <xdr:sp>
        <xdr:nvSpPr>
          <xdr:cNvPr id="119" name="AutoShape 156"/>
          <xdr:cNvSpPr>
            <a:spLocks/>
          </xdr:cNvSpPr>
        </xdr:nvSpPr>
        <xdr:spPr>
          <a:xfrm rot="10800000" flipH="1">
            <a:off x="408" y="1139"/>
            <a:ext cx="102" cy="16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20" name="AutoShape 157"/>
          <xdr:cNvSpPr>
            <a:spLocks noChangeAspect="1"/>
          </xdr:cNvSpPr>
        </xdr:nvSpPr>
        <xdr:spPr>
          <a:xfrm flipH="1">
            <a:off x="510" y="1134"/>
            <a:ext cx="34" cy="5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82</xdr:row>
      <xdr:rowOff>0</xdr:rowOff>
    </xdr:from>
    <xdr:to>
      <xdr:col>32</xdr:col>
      <xdr:colOff>0</xdr:colOff>
      <xdr:row>84</xdr:row>
      <xdr:rowOff>95250</xdr:rowOff>
    </xdr:to>
    <xdr:grpSp>
      <xdr:nvGrpSpPr>
        <xdr:cNvPr id="121" name="Group 164"/>
        <xdr:cNvGrpSpPr>
          <a:grpSpLocks/>
        </xdr:cNvGrpSpPr>
      </xdr:nvGrpSpPr>
      <xdr:grpSpPr>
        <a:xfrm flipV="1">
          <a:off x="5143500" y="11210925"/>
          <a:ext cx="1847850" cy="400050"/>
          <a:chOff x="408" y="1134"/>
          <a:chExt cx="136" cy="21"/>
        </a:xfrm>
        <a:solidFill>
          <a:srgbClr val="FFFFFF"/>
        </a:solidFill>
      </xdr:grpSpPr>
      <xdr:sp>
        <xdr:nvSpPr>
          <xdr:cNvPr id="122" name="AutoShape 165"/>
          <xdr:cNvSpPr>
            <a:spLocks/>
          </xdr:cNvSpPr>
        </xdr:nvSpPr>
        <xdr:spPr>
          <a:xfrm rot="10800000" flipH="1">
            <a:off x="408" y="1139"/>
            <a:ext cx="102" cy="16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23" name="AutoShape 166"/>
          <xdr:cNvSpPr>
            <a:spLocks noChangeAspect="1"/>
          </xdr:cNvSpPr>
        </xdr:nvSpPr>
        <xdr:spPr>
          <a:xfrm flipH="1">
            <a:off x="510" y="1134"/>
            <a:ext cx="34" cy="5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91</xdr:row>
      <xdr:rowOff>0</xdr:rowOff>
    </xdr:from>
    <xdr:to>
      <xdr:col>32</xdr:col>
      <xdr:colOff>0</xdr:colOff>
      <xdr:row>92</xdr:row>
      <xdr:rowOff>47625</xdr:rowOff>
    </xdr:to>
    <xdr:grpSp>
      <xdr:nvGrpSpPr>
        <xdr:cNvPr id="124" name="Group 167"/>
        <xdr:cNvGrpSpPr>
          <a:grpSpLocks/>
        </xdr:cNvGrpSpPr>
      </xdr:nvGrpSpPr>
      <xdr:grpSpPr>
        <a:xfrm flipV="1">
          <a:off x="5143500" y="12582525"/>
          <a:ext cx="1847850" cy="200025"/>
          <a:chOff x="408" y="1134"/>
          <a:chExt cx="136" cy="21"/>
        </a:xfrm>
        <a:solidFill>
          <a:srgbClr val="FFFFFF"/>
        </a:solidFill>
      </xdr:grpSpPr>
      <xdr:sp>
        <xdr:nvSpPr>
          <xdr:cNvPr id="125" name="AutoShape 168"/>
          <xdr:cNvSpPr>
            <a:spLocks/>
          </xdr:cNvSpPr>
        </xdr:nvSpPr>
        <xdr:spPr>
          <a:xfrm rot="10800000" flipH="1">
            <a:off x="408" y="1139"/>
            <a:ext cx="102" cy="16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26" name="AutoShape 169"/>
          <xdr:cNvSpPr>
            <a:spLocks noChangeAspect="1"/>
          </xdr:cNvSpPr>
        </xdr:nvSpPr>
        <xdr:spPr>
          <a:xfrm flipH="1">
            <a:off x="510" y="1134"/>
            <a:ext cx="34" cy="5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99</xdr:row>
      <xdr:rowOff>0</xdr:rowOff>
    </xdr:from>
    <xdr:to>
      <xdr:col>32</xdr:col>
      <xdr:colOff>0</xdr:colOff>
      <xdr:row>100</xdr:row>
      <xdr:rowOff>47625</xdr:rowOff>
    </xdr:to>
    <xdr:grpSp>
      <xdr:nvGrpSpPr>
        <xdr:cNvPr id="127" name="Group 170"/>
        <xdr:cNvGrpSpPr>
          <a:grpSpLocks/>
        </xdr:cNvGrpSpPr>
      </xdr:nvGrpSpPr>
      <xdr:grpSpPr>
        <a:xfrm flipV="1">
          <a:off x="5143500" y="13801725"/>
          <a:ext cx="1847850" cy="200025"/>
          <a:chOff x="408" y="1134"/>
          <a:chExt cx="136" cy="21"/>
        </a:xfrm>
        <a:solidFill>
          <a:srgbClr val="FFFFFF"/>
        </a:solidFill>
      </xdr:grpSpPr>
      <xdr:sp>
        <xdr:nvSpPr>
          <xdr:cNvPr id="128" name="AutoShape 171"/>
          <xdr:cNvSpPr>
            <a:spLocks/>
          </xdr:cNvSpPr>
        </xdr:nvSpPr>
        <xdr:spPr>
          <a:xfrm rot="10800000" flipH="1">
            <a:off x="408" y="1139"/>
            <a:ext cx="102" cy="16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29" name="AutoShape 172"/>
          <xdr:cNvSpPr>
            <a:spLocks noChangeAspect="1"/>
          </xdr:cNvSpPr>
        </xdr:nvSpPr>
        <xdr:spPr>
          <a:xfrm flipH="1">
            <a:off x="510" y="1134"/>
            <a:ext cx="34" cy="5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107</xdr:row>
      <xdr:rowOff>19050</xdr:rowOff>
    </xdr:from>
    <xdr:to>
      <xdr:col>3</xdr:col>
      <xdr:colOff>0</xdr:colOff>
      <xdr:row>116</xdr:row>
      <xdr:rowOff>95250</xdr:rowOff>
    </xdr:to>
    <xdr:sp>
      <xdr:nvSpPr>
        <xdr:cNvPr id="130" name="Line 178"/>
        <xdr:cNvSpPr>
          <a:spLocks/>
        </xdr:cNvSpPr>
      </xdr:nvSpPr>
      <xdr:spPr>
        <a:xfrm>
          <a:off x="542925" y="15039975"/>
          <a:ext cx="0" cy="1447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19050</xdr:rowOff>
    </xdr:from>
    <xdr:to>
      <xdr:col>5</xdr:col>
      <xdr:colOff>0</xdr:colOff>
      <xdr:row>116</xdr:row>
      <xdr:rowOff>95250</xdr:rowOff>
    </xdr:to>
    <xdr:sp>
      <xdr:nvSpPr>
        <xdr:cNvPr id="131" name="Line 179"/>
        <xdr:cNvSpPr>
          <a:spLocks/>
        </xdr:cNvSpPr>
      </xdr:nvSpPr>
      <xdr:spPr>
        <a:xfrm>
          <a:off x="981075" y="15039975"/>
          <a:ext cx="0" cy="1447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19050</xdr:rowOff>
    </xdr:from>
    <xdr:to>
      <xdr:col>6</xdr:col>
      <xdr:colOff>0</xdr:colOff>
      <xdr:row>116</xdr:row>
      <xdr:rowOff>95250</xdr:rowOff>
    </xdr:to>
    <xdr:sp>
      <xdr:nvSpPr>
        <xdr:cNvPr id="132" name="Line 180"/>
        <xdr:cNvSpPr>
          <a:spLocks/>
        </xdr:cNvSpPr>
      </xdr:nvSpPr>
      <xdr:spPr>
        <a:xfrm>
          <a:off x="1200150" y="15039975"/>
          <a:ext cx="0" cy="1447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107</xdr:row>
      <xdr:rowOff>19050</xdr:rowOff>
    </xdr:from>
    <xdr:to>
      <xdr:col>9</xdr:col>
      <xdr:colOff>0</xdr:colOff>
      <xdr:row>116</xdr:row>
      <xdr:rowOff>95250</xdr:rowOff>
    </xdr:to>
    <xdr:sp>
      <xdr:nvSpPr>
        <xdr:cNvPr id="133" name="Line 181"/>
        <xdr:cNvSpPr>
          <a:spLocks/>
        </xdr:cNvSpPr>
      </xdr:nvSpPr>
      <xdr:spPr>
        <a:xfrm>
          <a:off x="1857375" y="15039975"/>
          <a:ext cx="0" cy="1447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107</xdr:row>
      <xdr:rowOff>19050</xdr:rowOff>
    </xdr:from>
    <xdr:to>
      <xdr:col>20</xdr:col>
      <xdr:colOff>0</xdr:colOff>
      <xdr:row>116</xdr:row>
      <xdr:rowOff>95250</xdr:rowOff>
    </xdr:to>
    <xdr:sp>
      <xdr:nvSpPr>
        <xdr:cNvPr id="134" name="Line 182"/>
        <xdr:cNvSpPr>
          <a:spLocks/>
        </xdr:cNvSpPr>
      </xdr:nvSpPr>
      <xdr:spPr>
        <a:xfrm>
          <a:off x="4267200" y="15039975"/>
          <a:ext cx="0" cy="1447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107</xdr:row>
      <xdr:rowOff>19050</xdr:rowOff>
    </xdr:from>
    <xdr:to>
      <xdr:col>24</xdr:col>
      <xdr:colOff>0</xdr:colOff>
      <xdr:row>116</xdr:row>
      <xdr:rowOff>95250</xdr:rowOff>
    </xdr:to>
    <xdr:sp>
      <xdr:nvSpPr>
        <xdr:cNvPr id="135" name="Line 183"/>
        <xdr:cNvSpPr>
          <a:spLocks/>
        </xdr:cNvSpPr>
      </xdr:nvSpPr>
      <xdr:spPr>
        <a:xfrm>
          <a:off x="5143500" y="15039975"/>
          <a:ext cx="0" cy="1447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0</xdr:colOff>
      <xdr:row>107</xdr:row>
      <xdr:rowOff>19050</xdr:rowOff>
    </xdr:from>
    <xdr:to>
      <xdr:col>26</xdr:col>
      <xdr:colOff>0</xdr:colOff>
      <xdr:row>116</xdr:row>
      <xdr:rowOff>95250</xdr:rowOff>
    </xdr:to>
    <xdr:sp>
      <xdr:nvSpPr>
        <xdr:cNvPr id="136" name="Line 184"/>
        <xdr:cNvSpPr>
          <a:spLocks/>
        </xdr:cNvSpPr>
      </xdr:nvSpPr>
      <xdr:spPr>
        <a:xfrm>
          <a:off x="5581650" y="15039975"/>
          <a:ext cx="0" cy="1447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30</xdr:col>
      <xdr:colOff>0</xdr:colOff>
      <xdr:row>107</xdr:row>
      <xdr:rowOff>19050</xdr:rowOff>
    </xdr:from>
    <xdr:to>
      <xdr:col>30</xdr:col>
      <xdr:colOff>0</xdr:colOff>
      <xdr:row>116</xdr:row>
      <xdr:rowOff>95250</xdr:rowOff>
    </xdr:to>
    <xdr:sp>
      <xdr:nvSpPr>
        <xdr:cNvPr id="137" name="Line 185"/>
        <xdr:cNvSpPr>
          <a:spLocks/>
        </xdr:cNvSpPr>
      </xdr:nvSpPr>
      <xdr:spPr>
        <a:xfrm>
          <a:off x="6457950" y="15039975"/>
          <a:ext cx="0" cy="1447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31</xdr:col>
      <xdr:colOff>0</xdr:colOff>
      <xdr:row>107</xdr:row>
      <xdr:rowOff>19050</xdr:rowOff>
    </xdr:from>
    <xdr:to>
      <xdr:col>31</xdr:col>
      <xdr:colOff>0</xdr:colOff>
      <xdr:row>116</xdr:row>
      <xdr:rowOff>95250</xdr:rowOff>
    </xdr:to>
    <xdr:sp>
      <xdr:nvSpPr>
        <xdr:cNvPr id="138" name="Line 186"/>
        <xdr:cNvSpPr>
          <a:spLocks/>
        </xdr:cNvSpPr>
      </xdr:nvSpPr>
      <xdr:spPr>
        <a:xfrm>
          <a:off x="6772275" y="15039975"/>
          <a:ext cx="0" cy="1447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32</xdr:col>
      <xdr:colOff>0</xdr:colOff>
      <xdr:row>107</xdr:row>
      <xdr:rowOff>19050</xdr:rowOff>
    </xdr:from>
    <xdr:to>
      <xdr:col>32</xdr:col>
      <xdr:colOff>0</xdr:colOff>
      <xdr:row>116</xdr:row>
      <xdr:rowOff>95250</xdr:rowOff>
    </xdr:to>
    <xdr:sp>
      <xdr:nvSpPr>
        <xdr:cNvPr id="139" name="Line 187"/>
        <xdr:cNvSpPr>
          <a:spLocks/>
        </xdr:cNvSpPr>
      </xdr:nvSpPr>
      <xdr:spPr>
        <a:xfrm>
          <a:off x="6991350" y="15039975"/>
          <a:ext cx="0" cy="1447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106</xdr:row>
      <xdr:rowOff>0</xdr:rowOff>
    </xdr:from>
    <xdr:to>
      <xdr:col>32</xdr:col>
      <xdr:colOff>104775</xdr:colOff>
      <xdr:row>106</xdr:row>
      <xdr:rowOff>0</xdr:rowOff>
    </xdr:to>
    <xdr:sp>
      <xdr:nvSpPr>
        <xdr:cNvPr id="140" name="Line 188"/>
        <xdr:cNvSpPr>
          <a:spLocks/>
        </xdr:cNvSpPr>
      </xdr:nvSpPr>
      <xdr:spPr>
        <a:xfrm>
          <a:off x="504825" y="14868525"/>
          <a:ext cx="659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109</xdr:row>
      <xdr:rowOff>0</xdr:rowOff>
    </xdr:from>
    <xdr:to>
      <xdr:col>32</xdr:col>
      <xdr:colOff>104775</xdr:colOff>
      <xdr:row>109</xdr:row>
      <xdr:rowOff>0</xdr:rowOff>
    </xdr:to>
    <xdr:sp>
      <xdr:nvSpPr>
        <xdr:cNvPr id="141" name="Line 189"/>
        <xdr:cNvSpPr>
          <a:spLocks/>
        </xdr:cNvSpPr>
      </xdr:nvSpPr>
      <xdr:spPr>
        <a:xfrm>
          <a:off x="504825" y="15325725"/>
          <a:ext cx="659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112</xdr:row>
      <xdr:rowOff>0</xdr:rowOff>
    </xdr:from>
    <xdr:to>
      <xdr:col>32</xdr:col>
      <xdr:colOff>104775</xdr:colOff>
      <xdr:row>112</xdr:row>
      <xdr:rowOff>0</xdr:rowOff>
    </xdr:to>
    <xdr:sp>
      <xdr:nvSpPr>
        <xdr:cNvPr id="142" name="Line 190"/>
        <xdr:cNvSpPr>
          <a:spLocks/>
        </xdr:cNvSpPr>
      </xdr:nvSpPr>
      <xdr:spPr>
        <a:xfrm>
          <a:off x="504825" y="15782925"/>
          <a:ext cx="659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115</xdr:row>
      <xdr:rowOff>0</xdr:rowOff>
    </xdr:from>
    <xdr:to>
      <xdr:col>32</xdr:col>
      <xdr:colOff>104775</xdr:colOff>
      <xdr:row>115</xdr:row>
      <xdr:rowOff>0</xdr:rowOff>
    </xdr:to>
    <xdr:sp>
      <xdr:nvSpPr>
        <xdr:cNvPr id="143" name="Line 191"/>
        <xdr:cNvSpPr>
          <a:spLocks/>
        </xdr:cNvSpPr>
      </xdr:nvSpPr>
      <xdr:spPr>
        <a:xfrm>
          <a:off x="504825" y="16240125"/>
          <a:ext cx="659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105</xdr:row>
      <xdr:rowOff>9525</xdr:rowOff>
    </xdr:from>
    <xdr:to>
      <xdr:col>32</xdr:col>
      <xdr:colOff>0</xdr:colOff>
      <xdr:row>107</xdr:row>
      <xdr:rowOff>133350</xdr:rowOff>
    </xdr:to>
    <xdr:grpSp>
      <xdr:nvGrpSpPr>
        <xdr:cNvPr id="144" name="Group 192"/>
        <xdr:cNvGrpSpPr>
          <a:grpSpLocks/>
        </xdr:cNvGrpSpPr>
      </xdr:nvGrpSpPr>
      <xdr:grpSpPr>
        <a:xfrm>
          <a:off x="5143500" y="14725650"/>
          <a:ext cx="1847850" cy="428625"/>
          <a:chOff x="408" y="1710"/>
          <a:chExt cx="136" cy="15"/>
        </a:xfrm>
        <a:solidFill>
          <a:srgbClr val="FFFFFF"/>
        </a:solidFill>
      </xdr:grpSpPr>
      <xdr:sp>
        <xdr:nvSpPr>
          <xdr:cNvPr id="145" name="AutoShape 193"/>
          <xdr:cNvSpPr>
            <a:spLocks noChangeAspect="1"/>
          </xdr:cNvSpPr>
        </xdr:nvSpPr>
        <xdr:spPr>
          <a:xfrm rot="10800000" flipH="1">
            <a:off x="442" y="1715"/>
            <a:ext cx="68" cy="10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46" name="AutoShape 194"/>
          <xdr:cNvSpPr>
            <a:spLocks noChangeAspect="1"/>
          </xdr:cNvSpPr>
        </xdr:nvSpPr>
        <xdr:spPr>
          <a:xfrm flipH="1">
            <a:off x="510" y="1710"/>
            <a:ext cx="34" cy="5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47" name="AutoShape 195"/>
          <xdr:cNvSpPr>
            <a:spLocks noChangeAspect="1"/>
          </xdr:cNvSpPr>
        </xdr:nvSpPr>
        <xdr:spPr>
          <a:xfrm flipH="1">
            <a:off x="408" y="1710"/>
            <a:ext cx="34" cy="5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108</xdr:row>
      <xdr:rowOff>57150</xdr:rowOff>
    </xdr:from>
    <xdr:to>
      <xdr:col>32</xdr:col>
      <xdr:colOff>0</xdr:colOff>
      <xdr:row>110</xdr:row>
      <xdr:rowOff>47625</xdr:rowOff>
    </xdr:to>
    <xdr:grpSp>
      <xdr:nvGrpSpPr>
        <xdr:cNvPr id="148" name="Group 196"/>
        <xdr:cNvGrpSpPr>
          <a:grpSpLocks/>
        </xdr:cNvGrpSpPr>
      </xdr:nvGrpSpPr>
      <xdr:grpSpPr>
        <a:xfrm>
          <a:off x="5143500" y="15230475"/>
          <a:ext cx="1847850" cy="295275"/>
          <a:chOff x="408" y="1758"/>
          <a:chExt cx="136" cy="15"/>
        </a:xfrm>
        <a:solidFill>
          <a:srgbClr val="FFFFFF"/>
        </a:solidFill>
      </xdr:grpSpPr>
      <xdr:sp>
        <xdr:nvSpPr>
          <xdr:cNvPr id="149" name="AutoShape 197"/>
          <xdr:cNvSpPr>
            <a:spLocks noChangeAspect="1"/>
          </xdr:cNvSpPr>
        </xdr:nvSpPr>
        <xdr:spPr>
          <a:xfrm rot="10800000" flipH="1">
            <a:off x="442" y="1763"/>
            <a:ext cx="68" cy="10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50" name="AutoShape 198"/>
          <xdr:cNvSpPr>
            <a:spLocks noChangeAspect="1"/>
          </xdr:cNvSpPr>
        </xdr:nvSpPr>
        <xdr:spPr>
          <a:xfrm flipH="1">
            <a:off x="510" y="1758"/>
            <a:ext cx="34" cy="5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51" name="AutoShape 199"/>
          <xdr:cNvSpPr>
            <a:spLocks noChangeAspect="1"/>
          </xdr:cNvSpPr>
        </xdr:nvSpPr>
        <xdr:spPr>
          <a:xfrm flipH="1" flipV="1">
            <a:off x="408" y="1763"/>
            <a:ext cx="34" cy="10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114</xdr:row>
      <xdr:rowOff>9525</xdr:rowOff>
    </xdr:from>
    <xdr:to>
      <xdr:col>32</xdr:col>
      <xdr:colOff>0</xdr:colOff>
      <xdr:row>115</xdr:row>
      <xdr:rowOff>0</xdr:rowOff>
    </xdr:to>
    <xdr:sp>
      <xdr:nvSpPr>
        <xdr:cNvPr id="152" name="AutoShape 200"/>
        <xdr:cNvSpPr>
          <a:spLocks/>
        </xdr:cNvSpPr>
      </xdr:nvSpPr>
      <xdr:spPr>
        <a:xfrm flipH="1">
          <a:off x="6772275" y="16097250"/>
          <a:ext cx="219075" cy="142875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31</xdr:col>
      <xdr:colOff>0</xdr:colOff>
      <xdr:row>112</xdr:row>
      <xdr:rowOff>0</xdr:rowOff>
    </xdr:from>
    <xdr:to>
      <xdr:col>32</xdr:col>
      <xdr:colOff>0</xdr:colOff>
      <xdr:row>113</xdr:row>
      <xdr:rowOff>0</xdr:rowOff>
    </xdr:to>
    <xdr:sp>
      <xdr:nvSpPr>
        <xdr:cNvPr id="153" name="Rectangle 201"/>
        <xdr:cNvSpPr>
          <a:spLocks/>
        </xdr:cNvSpPr>
      </xdr:nvSpPr>
      <xdr:spPr>
        <a:xfrm>
          <a:off x="6772275" y="15782925"/>
          <a:ext cx="219075" cy="1524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24</xdr:col>
      <xdr:colOff>0</xdr:colOff>
      <xdr:row>106</xdr:row>
      <xdr:rowOff>0</xdr:rowOff>
    </xdr:to>
    <xdr:sp>
      <xdr:nvSpPr>
        <xdr:cNvPr id="154" name="Line 202"/>
        <xdr:cNvSpPr>
          <a:spLocks/>
        </xdr:cNvSpPr>
      </xdr:nvSpPr>
      <xdr:spPr>
        <a:xfrm>
          <a:off x="542925" y="14868525"/>
          <a:ext cx="460057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109</xdr:row>
      <xdr:rowOff>0</xdr:rowOff>
    </xdr:from>
    <xdr:to>
      <xdr:col>24</xdr:col>
      <xdr:colOff>0</xdr:colOff>
      <xdr:row>109</xdr:row>
      <xdr:rowOff>0</xdr:rowOff>
    </xdr:to>
    <xdr:sp>
      <xdr:nvSpPr>
        <xdr:cNvPr id="155" name="Line 203"/>
        <xdr:cNvSpPr>
          <a:spLocks/>
        </xdr:cNvSpPr>
      </xdr:nvSpPr>
      <xdr:spPr>
        <a:xfrm>
          <a:off x="542925" y="15325725"/>
          <a:ext cx="46005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30</xdr:col>
      <xdr:colOff>190500</xdr:colOff>
      <xdr:row>115</xdr:row>
      <xdr:rowOff>0</xdr:rowOff>
    </xdr:to>
    <xdr:sp>
      <xdr:nvSpPr>
        <xdr:cNvPr id="156" name="Line 204"/>
        <xdr:cNvSpPr>
          <a:spLocks/>
        </xdr:cNvSpPr>
      </xdr:nvSpPr>
      <xdr:spPr>
        <a:xfrm>
          <a:off x="542925" y="16240125"/>
          <a:ext cx="61055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111</xdr:row>
      <xdr:rowOff>142875</xdr:rowOff>
    </xdr:from>
    <xdr:to>
      <xdr:col>30</xdr:col>
      <xdr:colOff>200025</xdr:colOff>
      <xdr:row>112</xdr:row>
      <xdr:rowOff>0</xdr:rowOff>
    </xdr:to>
    <xdr:sp>
      <xdr:nvSpPr>
        <xdr:cNvPr id="157" name="Line 206"/>
        <xdr:cNvSpPr>
          <a:spLocks/>
        </xdr:cNvSpPr>
      </xdr:nvSpPr>
      <xdr:spPr>
        <a:xfrm flipV="1">
          <a:off x="542925" y="15773400"/>
          <a:ext cx="6115050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20</xdr:col>
      <xdr:colOff>9525</xdr:colOff>
      <xdr:row>128</xdr:row>
      <xdr:rowOff>0</xdr:rowOff>
    </xdr:to>
    <xdr:grpSp>
      <xdr:nvGrpSpPr>
        <xdr:cNvPr id="158" name="Group 208"/>
        <xdr:cNvGrpSpPr>
          <a:grpSpLocks/>
        </xdr:cNvGrpSpPr>
      </xdr:nvGrpSpPr>
      <xdr:grpSpPr>
        <a:xfrm>
          <a:off x="542925" y="17154525"/>
          <a:ext cx="3733800" cy="1066800"/>
          <a:chOff x="51" y="1961"/>
          <a:chExt cx="290" cy="119"/>
        </a:xfrm>
        <a:solidFill>
          <a:srgbClr val="FFFFFF"/>
        </a:solidFill>
      </xdr:grpSpPr>
      <xdr:sp>
        <xdr:nvSpPr>
          <xdr:cNvPr id="159" name="Line 209"/>
          <xdr:cNvSpPr>
            <a:spLocks/>
          </xdr:cNvSpPr>
        </xdr:nvSpPr>
        <xdr:spPr>
          <a:xfrm>
            <a:off x="51" y="1961"/>
            <a:ext cx="2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60" name="Line 210"/>
          <xdr:cNvSpPr>
            <a:spLocks/>
          </xdr:cNvSpPr>
        </xdr:nvSpPr>
        <xdr:spPr>
          <a:xfrm>
            <a:off x="289" y="1961"/>
            <a:ext cx="0" cy="8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61" name="Line 211"/>
          <xdr:cNvSpPr>
            <a:spLocks/>
          </xdr:cNvSpPr>
        </xdr:nvSpPr>
        <xdr:spPr>
          <a:xfrm flipH="1">
            <a:off x="85" y="1961"/>
            <a:ext cx="51" cy="1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4</xdr:col>
      <xdr:colOff>9525</xdr:colOff>
      <xdr:row>127</xdr:row>
      <xdr:rowOff>152400</xdr:rowOff>
    </xdr:from>
    <xdr:to>
      <xdr:col>5</xdr:col>
      <xdr:colOff>190500</xdr:colOff>
      <xdr:row>128</xdr:row>
      <xdr:rowOff>142875</xdr:rowOff>
    </xdr:to>
    <xdr:grpSp>
      <xdr:nvGrpSpPr>
        <xdr:cNvPr id="162" name="Group 212"/>
        <xdr:cNvGrpSpPr>
          <a:grpSpLocks/>
        </xdr:cNvGrpSpPr>
      </xdr:nvGrpSpPr>
      <xdr:grpSpPr>
        <a:xfrm>
          <a:off x="771525" y="18221325"/>
          <a:ext cx="400050" cy="142875"/>
          <a:chOff x="87" y="996"/>
          <a:chExt cx="31" cy="16"/>
        </a:xfrm>
        <a:solidFill>
          <a:srgbClr val="FFFFFF"/>
        </a:solidFill>
      </xdr:grpSpPr>
      <xdr:sp>
        <xdr:nvSpPr>
          <xdr:cNvPr id="163" name="AutoShape 213"/>
          <xdr:cNvSpPr>
            <a:spLocks/>
          </xdr:cNvSpPr>
        </xdr:nvSpPr>
        <xdr:spPr>
          <a:xfrm>
            <a:off x="94" y="998"/>
            <a:ext cx="17" cy="8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64" name="Oval 214"/>
          <xdr:cNvSpPr>
            <a:spLocks/>
          </xdr:cNvSpPr>
        </xdr:nvSpPr>
        <xdr:spPr>
          <a:xfrm>
            <a:off x="100" y="996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65" name="Oval 215"/>
          <xdr:cNvSpPr>
            <a:spLocks/>
          </xdr:cNvSpPr>
        </xdr:nvSpPr>
        <xdr:spPr>
          <a:xfrm>
            <a:off x="100" y="1007"/>
            <a:ext cx="5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66" name="Line 216"/>
          <xdr:cNvSpPr>
            <a:spLocks/>
          </xdr:cNvSpPr>
        </xdr:nvSpPr>
        <xdr:spPr>
          <a:xfrm>
            <a:off x="87" y="1012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126</xdr:row>
      <xdr:rowOff>0</xdr:rowOff>
    </xdr:from>
    <xdr:to>
      <xdr:col>17</xdr:col>
      <xdr:colOff>104775</xdr:colOff>
      <xdr:row>126</xdr:row>
      <xdr:rowOff>76200</xdr:rowOff>
    </xdr:to>
    <xdr:sp>
      <xdr:nvSpPr>
        <xdr:cNvPr id="167" name="AutoShape 217"/>
        <xdr:cNvSpPr>
          <a:spLocks/>
        </xdr:cNvSpPr>
      </xdr:nvSpPr>
      <xdr:spPr>
        <a:xfrm>
          <a:off x="3495675" y="17916525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16</xdr:col>
      <xdr:colOff>180975</xdr:colOff>
      <xdr:row>125</xdr:row>
      <xdr:rowOff>133350</xdr:rowOff>
    </xdr:from>
    <xdr:to>
      <xdr:col>17</xdr:col>
      <xdr:colOff>28575</xdr:colOff>
      <xdr:row>126</xdr:row>
      <xdr:rowOff>19050</xdr:rowOff>
    </xdr:to>
    <xdr:sp>
      <xdr:nvSpPr>
        <xdr:cNvPr id="168" name="Oval 218"/>
        <xdr:cNvSpPr>
          <a:spLocks/>
        </xdr:cNvSpPr>
      </xdr:nvSpPr>
      <xdr:spPr>
        <a:xfrm>
          <a:off x="3571875" y="17897475"/>
          <a:ext cx="6667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142875</xdr:colOff>
      <xdr:row>120</xdr:row>
      <xdr:rowOff>9525</xdr:rowOff>
    </xdr:from>
    <xdr:to>
      <xdr:col>23</xdr:col>
      <xdr:colOff>66675</xdr:colOff>
      <xdr:row>121</xdr:row>
      <xdr:rowOff>114300</xdr:rowOff>
    </xdr:to>
    <xdr:grpSp>
      <xdr:nvGrpSpPr>
        <xdr:cNvPr id="169" name="Group 219"/>
        <xdr:cNvGrpSpPr>
          <a:grpSpLocks/>
        </xdr:cNvGrpSpPr>
      </xdr:nvGrpSpPr>
      <xdr:grpSpPr>
        <a:xfrm>
          <a:off x="4629150" y="17011650"/>
          <a:ext cx="361950" cy="257175"/>
          <a:chOff x="383" y="1952"/>
          <a:chExt cx="28" cy="28"/>
        </a:xfrm>
        <a:solidFill>
          <a:srgbClr val="FFFFFF"/>
        </a:solidFill>
      </xdr:grpSpPr>
      <xdr:sp>
        <xdr:nvSpPr>
          <xdr:cNvPr id="170" name="Oval 220"/>
          <xdr:cNvSpPr>
            <a:spLocks/>
          </xdr:cNvSpPr>
        </xdr:nvSpPr>
        <xdr:spPr>
          <a:xfrm>
            <a:off x="390" y="1959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71" name="Line 221"/>
          <xdr:cNvSpPr>
            <a:spLocks/>
          </xdr:cNvSpPr>
        </xdr:nvSpPr>
        <xdr:spPr>
          <a:xfrm>
            <a:off x="397" y="1952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72" name="Line 222"/>
          <xdr:cNvSpPr>
            <a:spLocks/>
          </xdr:cNvSpPr>
        </xdr:nvSpPr>
        <xdr:spPr>
          <a:xfrm rot="16200000">
            <a:off x="383" y="1966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120</xdr:row>
      <xdr:rowOff>95250</xdr:rowOff>
    </xdr:from>
    <xdr:to>
      <xdr:col>6</xdr:col>
      <xdr:colOff>0</xdr:colOff>
      <xdr:row>121</xdr:row>
      <xdr:rowOff>57150</xdr:rowOff>
    </xdr:to>
    <xdr:sp>
      <xdr:nvSpPr>
        <xdr:cNvPr id="173" name="Line 223"/>
        <xdr:cNvSpPr>
          <a:spLocks/>
        </xdr:cNvSpPr>
      </xdr:nvSpPr>
      <xdr:spPr>
        <a:xfrm>
          <a:off x="1200150" y="17097375"/>
          <a:ext cx="0" cy="1143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0</xdr:colOff>
      <xdr:row>120</xdr:row>
      <xdr:rowOff>95250</xdr:rowOff>
    </xdr:from>
    <xdr:to>
      <xdr:col>14</xdr:col>
      <xdr:colOff>0</xdr:colOff>
      <xdr:row>121</xdr:row>
      <xdr:rowOff>57150</xdr:rowOff>
    </xdr:to>
    <xdr:sp>
      <xdr:nvSpPr>
        <xdr:cNvPr id="174" name="Line 224"/>
        <xdr:cNvSpPr>
          <a:spLocks/>
        </xdr:cNvSpPr>
      </xdr:nvSpPr>
      <xdr:spPr>
        <a:xfrm>
          <a:off x="2952750" y="17097375"/>
          <a:ext cx="0" cy="1143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16</xdr:col>
      <xdr:colOff>133350</xdr:colOff>
      <xdr:row>124</xdr:row>
      <xdr:rowOff>0</xdr:rowOff>
    </xdr:from>
    <xdr:to>
      <xdr:col>17</xdr:col>
      <xdr:colOff>76200</xdr:colOff>
      <xdr:row>124</xdr:row>
      <xdr:rowOff>0</xdr:rowOff>
    </xdr:to>
    <xdr:sp>
      <xdr:nvSpPr>
        <xdr:cNvPr id="175" name="Line 225"/>
        <xdr:cNvSpPr>
          <a:spLocks/>
        </xdr:cNvSpPr>
      </xdr:nvSpPr>
      <xdr:spPr>
        <a:xfrm rot="16200000">
          <a:off x="3524250" y="17611725"/>
          <a:ext cx="16192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133350</xdr:colOff>
      <xdr:row>125</xdr:row>
      <xdr:rowOff>104775</xdr:rowOff>
    </xdr:from>
    <xdr:to>
      <xdr:col>6</xdr:col>
      <xdr:colOff>76200</xdr:colOff>
      <xdr:row>125</xdr:row>
      <xdr:rowOff>114300</xdr:rowOff>
    </xdr:to>
    <xdr:sp>
      <xdr:nvSpPr>
        <xdr:cNvPr id="176" name="Line 226"/>
        <xdr:cNvSpPr>
          <a:spLocks/>
        </xdr:cNvSpPr>
      </xdr:nvSpPr>
      <xdr:spPr>
        <a:xfrm rot="-3011665">
          <a:off x="1114425" y="17868900"/>
          <a:ext cx="16192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120</xdr:row>
      <xdr:rowOff>95250</xdr:rowOff>
    </xdr:from>
    <xdr:to>
      <xdr:col>18</xdr:col>
      <xdr:colOff>0</xdr:colOff>
      <xdr:row>121</xdr:row>
      <xdr:rowOff>57150</xdr:rowOff>
    </xdr:to>
    <xdr:sp>
      <xdr:nvSpPr>
        <xdr:cNvPr id="177" name="Line 227"/>
        <xdr:cNvSpPr>
          <a:spLocks/>
        </xdr:cNvSpPr>
      </xdr:nvSpPr>
      <xdr:spPr>
        <a:xfrm>
          <a:off x="3829050" y="17097375"/>
          <a:ext cx="0" cy="1143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133350</xdr:colOff>
      <xdr:row>130</xdr:row>
      <xdr:rowOff>0</xdr:rowOff>
    </xdr:from>
    <xdr:to>
      <xdr:col>20</xdr:col>
      <xdr:colOff>104775</xdr:colOff>
      <xdr:row>130</xdr:row>
      <xdr:rowOff>0</xdr:rowOff>
    </xdr:to>
    <xdr:sp>
      <xdr:nvSpPr>
        <xdr:cNvPr id="178" name="Line 228"/>
        <xdr:cNvSpPr>
          <a:spLocks/>
        </xdr:cNvSpPr>
      </xdr:nvSpPr>
      <xdr:spPr>
        <a:xfrm>
          <a:off x="495300" y="1852612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120</xdr:row>
      <xdr:rowOff>123825</xdr:rowOff>
    </xdr:from>
    <xdr:to>
      <xdr:col>2</xdr:col>
      <xdr:colOff>0</xdr:colOff>
      <xdr:row>128</xdr:row>
      <xdr:rowOff>57150</xdr:rowOff>
    </xdr:to>
    <xdr:sp>
      <xdr:nvSpPr>
        <xdr:cNvPr id="179" name="Line 229"/>
        <xdr:cNvSpPr>
          <a:spLocks/>
        </xdr:cNvSpPr>
      </xdr:nvSpPr>
      <xdr:spPr>
        <a:xfrm>
          <a:off x="361950" y="1712595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120</xdr:row>
      <xdr:rowOff>114300</xdr:rowOff>
    </xdr:from>
    <xdr:to>
      <xdr:col>21</xdr:col>
      <xdr:colOff>0</xdr:colOff>
      <xdr:row>126</xdr:row>
      <xdr:rowOff>57150</xdr:rowOff>
    </xdr:to>
    <xdr:sp>
      <xdr:nvSpPr>
        <xdr:cNvPr id="180" name="Line 230"/>
        <xdr:cNvSpPr>
          <a:spLocks/>
        </xdr:cNvSpPr>
      </xdr:nvSpPr>
      <xdr:spPr>
        <a:xfrm>
          <a:off x="4486275" y="171164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129</xdr:row>
      <xdr:rowOff>104775</xdr:rowOff>
    </xdr:from>
    <xdr:to>
      <xdr:col>3</xdr:col>
      <xdr:colOff>0</xdr:colOff>
      <xdr:row>130</xdr:row>
      <xdr:rowOff>57150</xdr:rowOff>
    </xdr:to>
    <xdr:sp>
      <xdr:nvSpPr>
        <xdr:cNvPr id="181" name="Line 231"/>
        <xdr:cNvSpPr>
          <a:spLocks/>
        </xdr:cNvSpPr>
      </xdr:nvSpPr>
      <xdr:spPr>
        <a:xfrm>
          <a:off x="542925" y="184785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104775</xdr:rowOff>
    </xdr:from>
    <xdr:to>
      <xdr:col>5</xdr:col>
      <xdr:colOff>0</xdr:colOff>
      <xdr:row>130</xdr:row>
      <xdr:rowOff>57150</xdr:rowOff>
    </xdr:to>
    <xdr:sp>
      <xdr:nvSpPr>
        <xdr:cNvPr id="182" name="Line 232"/>
        <xdr:cNvSpPr>
          <a:spLocks/>
        </xdr:cNvSpPr>
      </xdr:nvSpPr>
      <xdr:spPr>
        <a:xfrm>
          <a:off x="981075" y="184785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129</xdr:row>
      <xdr:rowOff>104775</xdr:rowOff>
    </xdr:from>
    <xdr:to>
      <xdr:col>6</xdr:col>
      <xdr:colOff>0</xdr:colOff>
      <xdr:row>130</xdr:row>
      <xdr:rowOff>57150</xdr:rowOff>
    </xdr:to>
    <xdr:sp>
      <xdr:nvSpPr>
        <xdr:cNvPr id="183" name="Line 233"/>
        <xdr:cNvSpPr>
          <a:spLocks/>
        </xdr:cNvSpPr>
      </xdr:nvSpPr>
      <xdr:spPr>
        <a:xfrm>
          <a:off x="1200150" y="184785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0</xdr:colOff>
      <xdr:row>129</xdr:row>
      <xdr:rowOff>104775</xdr:rowOff>
    </xdr:from>
    <xdr:to>
      <xdr:col>14</xdr:col>
      <xdr:colOff>0</xdr:colOff>
      <xdr:row>130</xdr:row>
      <xdr:rowOff>57150</xdr:rowOff>
    </xdr:to>
    <xdr:sp>
      <xdr:nvSpPr>
        <xdr:cNvPr id="184" name="Line 234"/>
        <xdr:cNvSpPr>
          <a:spLocks/>
        </xdr:cNvSpPr>
      </xdr:nvSpPr>
      <xdr:spPr>
        <a:xfrm>
          <a:off x="2952750" y="184785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129</xdr:row>
      <xdr:rowOff>104775</xdr:rowOff>
    </xdr:from>
    <xdr:to>
      <xdr:col>17</xdr:col>
      <xdr:colOff>0</xdr:colOff>
      <xdr:row>130</xdr:row>
      <xdr:rowOff>57150</xdr:rowOff>
    </xdr:to>
    <xdr:sp>
      <xdr:nvSpPr>
        <xdr:cNvPr id="185" name="Line 235"/>
        <xdr:cNvSpPr>
          <a:spLocks/>
        </xdr:cNvSpPr>
      </xdr:nvSpPr>
      <xdr:spPr>
        <a:xfrm>
          <a:off x="3609975" y="184785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129</xdr:row>
      <xdr:rowOff>104775</xdr:rowOff>
    </xdr:from>
    <xdr:to>
      <xdr:col>18</xdr:col>
      <xdr:colOff>0</xdr:colOff>
      <xdr:row>130</xdr:row>
      <xdr:rowOff>57150</xdr:rowOff>
    </xdr:to>
    <xdr:sp>
      <xdr:nvSpPr>
        <xdr:cNvPr id="186" name="Line 236"/>
        <xdr:cNvSpPr>
          <a:spLocks/>
        </xdr:cNvSpPr>
      </xdr:nvSpPr>
      <xdr:spPr>
        <a:xfrm>
          <a:off x="3829050" y="184785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129</xdr:row>
      <xdr:rowOff>104775</xdr:rowOff>
    </xdr:from>
    <xdr:to>
      <xdr:col>20</xdr:col>
      <xdr:colOff>0</xdr:colOff>
      <xdr:row>130</xdr:row>
      <xdr:rowOff>57150</xdr:rowOff>
    </xdr:to>
    <xdr:sp>
      <xdr:nvSpPr>
        <xdr:cNvPr id="187" name="Line 237"/>
        <xdr:cNvSpPr>
          <a:spLocks/>
        </xdr:cNvSpPr>
      </xdr:nvSpPr>
      <xdr:spPr>
        <a:xfrm>
          <a:off x="4267200" y="184785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152400</xdr:colOff>
      <xdr:row>128</xdr:row>
      <xdr:rowOff>0</xdr:rowOff>
    </xdr:from>
    <xdr:to>
      <xdr:col>2</xdr:col>
      <xdr:colOff>66675</xdr:colOff>
      <xdr:row>128</xdr:row>
      <xdr:rowOff>0</xdr:rowOff>
    </xdr:to>
    <xdr:sp>
      <xdr:nvSpPr>
        <xdr:cNvPr id="188" name="Line 238"/>
        <xdr:cNvSpPr>
          <a:spLocks/>
        </xdr:cNvSpPr>
      </xdr:nvSpPr>
      <xdr:spPr>
        <a:xfrm>
          <a:off x="333375" y="182213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152400</xdr:colOff>
      <xdr:row>121</xdr:row>
      <xdr:rowOff>0</xdr:rowOff>
    </xdr:from>
    <xdr:to>
      <xdr:col>2</xdr:col>
      <xdr:colOff>66675</xdr:colOff>
      <xdr:row>121</xdr:row>
      <xdr:rowOff>0</xdr:rowOff>
    </xdr:to>
    <xdr:sp>
      <xdr:nvSpPr>
        <xdr:cNvPr id="189" name="Line 239"/>
        <xdr:cNvSpPr>
          <a:spLocks/>
        </xdr:cNvSpPr>
      </xdr:nvSpPr>
      <xdr:spPr>
        <a:xfrm>
          <a:off x="333375" y="17154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152400</xdr:colOff>
      <xdr:row>126</xdr:row>
      <xdr:rowOff>0</xdr:rowOff>
    </xdr:from>
    <xdr:to>
      <xdr:col>21</xdr:col>
      <xdr:colOff>66675</xdr:colOff>
      <xdr:row>126</xdr:row>
      <xdr:rowOff>0</xdr:rowOff>
    </xdr:to>
    <xdr:sp>
      <xdr:nvSpPr>
        <xdr:cNvPr id="190" name="Line 240"/>
        <xdr:cNvSpPr>
          <a:spLocks/>
        </xdr:cNvSpPr>
      </xdr:nvSpPr>
      <xdr:spPr>
        <a:xfrm>
          <a:off x="4419600" y="17916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152400</xdr:colOff>
      <xdr:row>124</xdr:row>
      <xdr:rowOff>0</xdr:rowOff>
    </xdr:from>
    <xdr:to>
      <xdr:col>21</xdr:col>
      <xdr:colOff>66675</xdr:colOff>
      <xdr:row>124</xdr:row>
      <xdr:rowOff>0</xdr:rowOff>
    </xdr:to>
    <xdr:sp>
      <xdr:nvSpPr>
        <xdr:cNvPr id="191" name="Line 241"/>
        <xdr:cNvSpPr>
          <a:spLocks/>
        </xdr:cNvSpPr>
      </xdr:nvSpPr>
      <xdr:spPr>
        <a:xfrm>
          <a:off x="4419600" y="176117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152400</xdr:colOff>
      <xdr:row>121</xdr:row>
      <xdr:rowOff>0</xdr:rowOff>
    </xdr:from>
    <xdr:to>
      <xdr:col>21</xdr:col>
      <xdr:colOff>66675</xdr:colOff>
      <xdr:row>121</xdr:row>
      <xdr:rowOff>0</xdr:rowOff>
    </xdr:to>
    <xdr:sp>
      <xdr:nvSpPr>
        <xdr:cNvPr id="192" name="Line 242"/>
        <xdr:cNvSpPr>
          <a:spLocks/>
        </xdr:cNvSpPr>
      </xdr:nvSpPr>
      <xdr:spPr>
        <a:xfrm>
          <a:off x="4419600" y="17154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132</xdr:row>
      <xdr:rowOff>0</xdr:rowOff>
    </xdr:from>
    <xdr:to>
      <xdr:col>20</xdr:col>
      <xdr:colOff>85725</xdr:colOff>
      <xdr:row>132</xdr:row>
      <xdr:rowOff>0</xdr:rowOff>
    </xdr:to>
    <xdr:sp>
      <xdr:nvSpPr>
        <xdr:cNvPr id="193" name="Line 243"/>
        <xdr:cNvSpPr>
          <a:spLocks/>
        </xdr:cNvSpPr>
      </xdr:nvSpPr>
      <xdr:spPr>
        <a:xfrm>
          <a:off x="504825" y="1883092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136</xdr:row>
      <xdr:rowOff>0</xdr:rowOff>
    </xdr:from>
    <xdr:to>
      <xdr:col>20</xdr:col>
      <xdr:colOff>85725</xdr:colOff>
      <xdr:row>136</xdr:row>
      <xdr:rowOff>0</xdr:rowOff>
    </xdr:to>
    <xdr:sp>
      <xdr:nvSpPr>
        <xdr:cNvPr id="194" name="Line 244"/>
        <xdr:cNvSpPr>
          <a:spLocks/>
        </xdr:cNvSpPr>
      </xdr:nvSpPr>
      <xdr:spPr>
        <a:xfrm>
          <a:off x="504825" y="1944052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140</xdr:row>
      <xdr:rowOff>0</xdr:rowOff>
    </xdr:from>
    <xdr:to>
      <xdr:col>20</xdr:col>
      <xdr:colOff>85725</xdr:colOff>
      <xdr:row>140</xdr:row>
      <xdr:rowOff>0</xdr:rowOff>
    </xdr:to>
    <xdr:sp>
      <xdr:nvSpPr>
        <xdr:cNvPr id="195" name="Line 245"/>
        <xdr:cNvSpPr>
          <a:spLocks/>
        </xdr:cNvSpPr>
      </xdr:nvSpPr>
      <xdr:spPr>
        <a:xfrm>
          <a:off x="504825" y="2005012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143</xdr:row>
      <xdr:rowOff>0</xdr:rowOff>
    </xdr:from>
    <xdr:to>
      <xdr:col>20</xdr:col>
      <xdr:colOff>85725</xdr:colOff>
      <xdr:row>143</xdr:row>
      <xdr:rowOff>0</xdr:rowOff>
    </xdr:to>
    <xdr:sp>
      <xdr:nvSpPr>
        <xdr:cNvPr id="196" name="Line 246"/>
        <xdr:cNvSpPr>
          <a:spLocks/>
        </xdr:cNvSpPr>
      </xdr:nvSpPr>
      <xdr:spPr>
        <a:xfrm>
          <a:off x="504825" y="2050732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144</xdr:row>
      <xdr:rowOff>0</xdr:rowOff>
    </xdr:from>
    <xdr:to>
      <xdr:col>20</xdr:col>
      <xdr:colOff>85725</xdr:colOff>
      <xdr:row>144</xdr:row>
      <xdr:rowOff>0</xdr:rowOff>
    </xdr:to>
    <xdr:sp>
      <xdr:nvSpPr>
        <xdr:cNvPr id="197" name="Line 247"/>
        <xdr:cNvSpPr>
          <a:spLocks/>
        </xdr:cNvSpPr>
      </xdr:nvSpPr>
      <xdr:spPr>
        <a:xfrm>
          <a:off x="504825" y="2065972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147</xdr:row>
      <xdr:rowOff>0</xdr:rowOff>
    </xdr:from>
    <xdr:to>
      <xdr:col>20</xdr:col>
      <xdr:colOff>85725</xdr:colOff>
      <xdr:row>147</xdr:row>
      <xdr:rowOff>0</xdr:rowOff>
    </xdr:to>
    <xdr:sp>
      <xdr:nvSpPr>
        <xdr:cNvPr id="198" name="Line 248"/>
        <xdr:cNvSpPr>
          <a:spLocks/>
        </xdr:cNvSpPr>
      </xdr:nvSpPr>
      <xdr:spPr>
        <a:xfrm>
          <a:off x="504825" y="2111692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150</xdr:row>
      <xdr:rowOff>0</xdr:rowOff>
    </xdr:from>
    <xdr:to>
      <xdr:col>20</xdr:col>
      <xdr:colOff>85725</xdr:colOff>
      <xdr:row>150</xdr:row>
      <xdr:rowOff>0</xdr:rowOff>
    </xdr:to>
    <xdr:sp>
      <xdr:nvSpPr>
        <xdr:cNvPr id="199" name="Line 249"/>
        <xdr:cNvSpPr>
          <a:spLocks/>
        </xdr:cNvSpPr>
      </xdr:nvSpPr>
      <xdr:spPr>
        <a:xfrm>
          <a:off x="504825" y="2157412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153</xdr:row>
      <xdr:rowOff>0</xdr:rowOff>
    </xdr:from>
    <xdr:to>
      <xdr:col>20</xdr:col>
      <xdr:colOff>85725</xdr:colOff>
      <xdr:row>153</xdr:row>
      <xdr:rowOff>0</xdr:rowOff>
    </xdr:to>
    <xdr:sp>
      <xdr:nvSpPr>
        <xdr:cNvPr id="200" name="Line 250"/>
        <xdr:cNvSpPr>
          <a:spLocks/>
        </xdr:cNvSpPr>
      </xdr:nvSpPr>
      <xdr:spPr>
        <a:xfrm>
          <a:off x="504825" y="2203132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114300</xdr:rowOff>
    </xdr:from>
    <xdr:to>
      <xdr:col>20</xdr:col>
      <xdr:colOff>0</xdr:colOff>
      <xdr:row>138</xdr:row>
      <xdr:rowOff>76200</xdr:rowOff>
    </xdr:to>
    <xdr:grpSp>
      <xdr:nvGrpSpPr>
        <xdr:cNvPr id="201" name="Group 251"/>
        <xdr:cNvGrpSpPr>
          <a:grpSpLocks/>
        </xdr:cNvGrpSpPr>
      </xdr:nvGrpSpPr>
      <xdr:grpSpPr>
        <a:xfrm>
          <a:off x="542925" y="19402425"/>
          <a:ext cx="3724275" cy="419100"/>
          <a:chOff x="51" y="2245"/>
          <a:chExt cx="289" cy="47"/>
        </a:xfrm>
        <a:solidFill>
          <a:srgbClr val="FFFFFF"/>
        </a:solidFill>
      </xdr:grpSpPr>
      <xdr:sp>
        <xdr:nvSpPr>
          <xdr:cNvPr id="202" name="AutoShape 252"/>
          <xdr:cNvSpPr>
            <a:spLocks noChangeAspect="1"/>
          </xdr:cNvSpPr>
        </xdr:nvSpPr>
        <xdr:spPr>
          <a:xfrm rot="10800000">
            <a:off x="85" y="2250"/>
            <a:ext cx="255" cy="42"/>
          </a:xfrm>
          <a:prstGeom prst="rtTriangle">
            <a:avLst/>
          </a:prstGeom>
          <a:pattFill prst="ltVert">
            <a:fgClr>
              <a:srgbClr val="339966"/>
            </a:fgClr>
            <a:bgClr>
              <a:srgbClr val="FFFFFF"/>
            </a:bgClr>
          </a:patt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03" name="AutoShape 253"/>
          <xdr:cNvSpPr>
            <a:spLocks noChangeAspect="1"/>
          </xdr:cNvSpPr>
        </xdr:nvSpPr>
        <xdr:spPr>
          <a:xfrm>
            <a:off x="51" y="2245"/>
            <a:ext cx="31" cy="5"/>
          </a:xfrm>
          <a:prstGeom prst="rtTriangle">
            <a:avLst/>
          </a:prstGeom>
          <a:pattFill prst="ltVert">
            <a:fgClr>
              <a:srgbClr val="339966"/>
            </a:fgClr>
            <a:bgClr>
              <a:srgbClr val="FFFFFF"/>
            </a:bgClr>
          </a:patt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120</xdr:row>
      <xdr:rowOff>123825</xdr:rowOff>
    </xdr:from>
    <xdr:to>
      <xdr:col>20</xdr:col>
      <xdr:colOff>9525</xdr:colOff>
      <xdr:row>120</xdr:row>
      <xdr:rowOff>123825</xdr:rowOff>
    </xdr:to>
    <xdr:sp>
      <xdr:nvSpPr>
        <xdr:cNvPr id="204" name="Line 254"/>
        <xdr:cNvSpPr>
          <a:spLocks/>
        </xdr:cNvSpPr>
      </xdr:nvSpPr>
      <xdr:spPr>
        <a:xfrm>
          <a:off x="552450" y="17125950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139</xdr:row>
      <xdr:rowOff>0</xdr:rowOff>
    </xdr:from>
    <xdr:to>
      <xdr:col>5</xdr:col>
      <xdr:colOff>209550</xdr:colOff>
      <xdr:row>140</xdr:row>
      <xdr:rowOff>0</xdr:rowOff>
    </xdr:to>
    <xdr:sp>
      <xdr:nvSpPr>
        <xdr:cNvPr id="205" name="Rectangle 255"/>
        <xdr:cNvSpPr>
          <a:spLocks/>
        </xdr:cNvSpPr>
      </xdr:nvSpPr>
      <xdr:spPr>
        <a:xfrm>
          <a:off x="542925" y="19897725"/>
          <a:ext cx="647700" cy="1524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6</xdr:col>
      <xdr:colOff>0</xdr:colOff>
      <xdr:row>143</xdr:row>
      <xdr:rowOff>0</xdr:rowOff>
    </xdr:to>
    <xdr:sp>
      <xdr:nvSpPr>
        <xdr:cNvPr id="206" name="AutoShape 256"/>
        <xdr:cNvSpPr>
          <a:spLocks/>
        </xdr:cNvSpPr>
      </xdr:nvSpPr>
      <xdr:spPr>
        <a:xfrm>
          <a:off x="542925" y="20202525"/>
          <a:ext cx="657225" cy="3048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144</xdr:row>
      <xdr:rowOff>0</xdr:rowOff>
    </xdr:from>
    <xdr:to>
      <xdr:col>20</xdr:col>
      <xdr:colOff>0</xdr:colOff>
      <xdr:row>145</xdr:row>
      <xdr:rowOff>0</xdr:rowOff>
    </xdr:to>
    <xdr:sp>
      <xdr:nvSpPr>
        <xdr:cNvPr id="207" name="Rectangle 257"/>
        <xdr:cNvSpPr>
          <a:spLocks/>
        </xdr:cNvSpPr>
      </xdr:nvSpPr>
      <xdr:spPr>
        <a:xfrm>
          <a:off x="3829050" y="20659725"/>
          <a:ext cx="438150" cy="1524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145</xdr:row>
      <xdr:rowOff>104775</xdr:rowOff>
    </xdr:from>
    <xdr:to>
      <xdr:col>20</xdr:col>
      <xdr:colOff>0</xdr:colOff>
      <xdr:row>147</xdr:row>
      <xdr:rowOff>0</xdr:rowOff>
    </xdr:to>
    <xdr:sp>
      <xdr:nvSpPr>
        <xdr:cNvPr id="208" name="AutoShape 258"/>
        <xdr:cNvSpPr>
          <a:spLocks noChangeAspect="1"/>
        </xdr:cNvSpPr>
      </xdr:nvSpPr>
      <xdr:spPr>
        <a:xfrm flipH="1">
          <a:off x="3829050" y="20916900"/>
          <a:ext cx="438150" cy="200025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14</xdr:col>
      <xdr:colOff>0</xdr:colOff>
      <xdr:row>155</xdr:row>
      <xdr:rowOff>0</xdr:rowOff>
    </xdr:to>
    <xdr:sp>
      <xdr:nvSpPr>
        <xdr:cNvPr id="209" name="AutoShape 259"/>
        <xdr:cNvSpPr>
          <a:spLocks/>
        </xdr:cNvSpPr>
      </xdr:nvSpPr>
      <xdr:spPr>
        <a:xfrm rot="10800000">
          <a:off x="981075" y="22031325"/>
          <a:ext cx="1971675" cy="3048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131</xdr:row>
      <xdr:rowOff>0</xdr:rowOff>
    </xdr:from>
    <xdr:to>
      <xdr:col>3</xdr:col>
      <xdr:colOff>0</xdr:colOff>
      <xdr:row>159</xdr:row>
      <xdr:rowOff>0</xdr:rowOff>
    </xdr:to>
    <xdr:sp>
      <xdr:nvSpPr>
        <xdr:cNvPr id="210" name="Line 260"/>
        <xdr:cNvSpPr>
          <a:spLocks/>
        </xdr:cNvSpPr>
      </xdr:nvSpPr>
      <xdr:spPr>
        <a:xfrm>
          <a:off x="542925" y="18678525"/>
          <a:ext cx="0" cy="426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0</xdr:colOff>
      <xdr:row>159</xdr:row>
      <xdr:rowOff>0</xdr:rowOff>
    </xdr:to>
    <xdr:sp>
      <xdr:nvSpPr>
        <xdr:cNvPr id="211" name="Line 261"/>
        <xdr:cNvSpPr>
          <a:spLocks/>
        </xdr:cNvSpPr>
      </xdr:nvSpPr>
      <xdr:spPr>
        <a:xfrm>
          <a:off x="981075" y="18678525"/>
          <a:ext cx="0" cy="426720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159</xdr:row>
      <xdr:rowOff>0</xdr:rowOff>
    </xdr:to>
    <xdr:sp>
      <xdr:nvSpPr>
        <xdr:cNvPr id="212" name="Line 262"/>
        <xdr:cNvSpPr>
          <a:spLocks/>
        </xdr:cNvSpPr>
      </xdr:nvSpPr>
      <xdr:spPr>
        <a:xfrm>
          <a:off x="1200150" y="18678525"/>
          <a:ext cx="0" cy="426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131</xdr:row>
      <xdr:rowOff>0</xdr:rowOff>
    </xdr:from>
    <xdr:to>
      <xdr:col>8</xdr:col>
      <xdr:colOff>0</xdr:colOff>
      <xdr:row>159</xdr:row>
      <xdr:rowOff>0</xdr:rowOff>
    </xdr:to>
    <xdr:sp>
      <xdr:nvSpPr>
        <xdr:cNvPr id="213" name="Line 263"/>
        <xdr:cNvSpPr>
          <a:spLocks/>
        </xdr:cNvSpPr>
      </xdr:nvSpPr>
      <xdr:spPr>
        <a:xfrm>
          <a:off x="1638300" y="18678525"/>
          <a:ext cx="0" cy="426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0</xdr:colOff>
      <xdr:row>131</xdr:row>
      <xdr:rowOff>0</xdr:rowOff>
    </xdr:from>
    <xdr:to>
      <xdr:col>14</xdr:col>
      <xdr:colOff>0</xdr:colOff>
      <xdr:row>159</xdr:row>
      <xdr:rowOff>0</xdr:rowOff>
    </xdr:to>
    <xdr:sp>
      <xdr:nvSpPr>
        <xdr:cNvPr id="214" name="Line 264"/>
        <xdr:cNvSpPr>
          <a:spLocks/>
        </xdr:cNvSpPr>
      </xdr:nvSpPr>
      <xdr:spPr>
        <a:xfrm>
          <a:off x="2952750" y="18678525"/>
          <a:ext cx="0" cy="426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131</xdr:row>
      <xdr:rowOff>0</xdr:rowOff>
    </xdr:from>
    <xdr:to>
      <xdr:col>17</xdr:col>
      <xdr:colOff>0</xdr:colOff>
      <xdr:row>159</xdr:row>
      <xdr:rowOff>0</xdr:rowOff>
    </xdr:to>
    <xdr:sp>
      <xdr:nvSpPr>
        <xdr:cNvPr id="215" name="Line 265"/>
        <xdr:cNvSpPr>
          <a:spLocks/>
        </xdr:cNvSpPr>
      </xdr:nvSpPr>
      <xdr:spPr>
        <a:xfrm>
          <a:off x="3609975" y="18678525"/>
          <a:ext cx="0" cy="426720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131</xdr:row>
      <xdr:rowOff>0</xdr:rowOff>
    </xdr:from>
    <xdr:to>
      <xdr:col>18</xdr:col>
      <xdr:colOff>0</xdr:colOff>
      <xdr:row>159</xdr:row>
      <xdr:rowOff>0</xdr:rowOff>
    </xdr:to>
    <xdr:sp>
      <xdr:nvSpPr>
        <xdr:cNvPr id="216" name="Line 266"/>
        <xdr:cNvSpPr>
          <a:spLocks/>
        </xdr:cNvSpPr>
      </xdr:nvSpPr>
      <xdr:spPr>
        <a:xfrm>
          <a:off x="3829050" y="18678525"/>
          <a:ext cx="0" cy="426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131</xdr:row>
      <xdr:rowOff>0</xdr:rowOff>
    </xdr:from>
    <xdr:to>
      <xdr:col>20</xdr:col>
      <xdr:colOff>0</xdr:colOff>
      <xdr:row>159</xdr:row>
      <xdr:rowOff>0</xdr:rowOff>
    </xdr:to>
    <xdr:sp>
      <xdr:nvSpPr>
        <xdr:cNvPr id="217" name="Line 267"/>
        <xdr:cNvSpPr>
          <a:spLocks/>
        </xdr:cNvSpPr>
      </xdr:nvSpPr>
      <xdr:spPr>
        <a:xfrm>
          <a:off x="4267200" y="18678525"/>
          <a:ext cx="0" cy="426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129</xdr:row>
      <xdr:rowOff>104775</xdr:rowOff>
    </xdr:from>
    <xdr:to>
      <xdr:col>8</xdr:col>
      <xdr:colOff>0</xdr:colOff>
      <xdr:row>130</xdr:row>
      <xdr:rowOff>57150</xdr:rowOff>
    </xdr:to>
    <xdr:sp>
      <xdr:nvSpPr>
        <xdr:cNvPr id="218" name="Line 268"/>
        <xdr:cNvSpPr>
          <a:spLocks/>
        </xdr:cNvSpPr>
      </xdr:nvSpPr>
      <xdr:spPr>
        <a:xfrm>
          <a:off x="1638300" y="184785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0</xdr:colOff>
      <xdr:row>153</xdr:row>
      <xdr:rowOff>0</xdr:rowOff>
    </xdr:from>
    <xdr:to>
      <xdr:col>17</xdr:col>
      <xdr:colOff>0</xdr:colOff>
      <xdr:row>155</xdr:row>
      <xdr:rowOff>0</xdr:rowOff>
    </xdr:to>
    <xdr:sp>
      <xdr:nvSpPr>
        <xdr:cNvPr id="219" name="AutoShape 269"/>
        <xdr:cNvSpPr>
          <a:spLocks/>
        </xdr:cNvSpPr>
      </xdr:nvSpPr>
      <xdr:spPr>
        <a:xfrm rot="10800000" flipH="1">
          <a:off x="2952750" y="22031325"/>
          <a:ext cx="657225" cy="3048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151</xdr:row>
      <xdr:rowOff>0</xdr:rowOff>
    </xdr:from>
    <xdr:to>
      <xdr:col>20</xdr:col>
      <xdr:colOff>0</xdr:colOff>
      <xdr:row>153</xdr:row>
      <xdr:rowOff>0</xdr:rowOff>
    </xdr:to>
    <xdr:sp>
      <xdr:nvSpPr>
        <xdr:cNvPr id="220" name="AutoShape 270"/>
        <xdr:cNvSpPr>
          <a:spLocks/>
        </xdr:cNvSpPr>
      </xdr:nvSpPr>
      <xdr:spPr>
        <a:xfrm flipH="1">
          <a:off x="3609975" y="21726525"/>
          <a:ext cx="657225" cy="3048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152</xdr:row>
      <xdr:rowOff>85725</xdr:rowOff>
    </xdr:from>
    <xdr:to>
      <xdr:col>5</xdr:col>
      <xdr:colOff>9525</xdr:colOff>
      <xdr:row>153</xdr:row>
      <xdr:rowOff>0</xdr:rowOff>
    </xdr:to>
    <xdr:sp>
      <xdr:nvSpPr>
        <xdr:cNvPr id="221" name="AutoShape 271"/>
        <xdr:cNvSpPr>
          <a:spLocks noChangeAspect="1"/>
        </xdr:cNvSpPr>
      </xdr:nvSpPr>
      <xdr:spPr>
        <a:xfrm>
          <a:off x="542925" y="21964650"/>
          <a:ext cx="447675" cy="66675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148</xdr:row>
      <xdr:rowOff>76200</xdr:rowOff>
    </xdr:from>
    <xdr:to>
      <xdr:col>14</xdr:col>
      <xdr:colOff>0</xdr:colOff>
      <xdr:row>150</xdr:row>
      <xdr:rowOff>0</xdr:rowOff>
    </xdr:to>
    <xdr:sp>
      <xdr:nvSpPr>
        <xdr:cNvPr id="222" name="AutoShape 272"/>
        <xdr:cNvSpPr>
          <a:spLocks/>
        </xdr:cNvSpPr>
      </xdr:nvSpPr>
      <xdr:spPr>
        <a:xfrm rot="10800000" flipV="1">
          <a:off x="981075" y="21345525"/>
          <a:ext cx="1971675" cy="22860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149</xdr:row>
      <xdr:rowOff>85725</xdr:rowOff>
    </xdr:from>
    <xdr:to>
      <xdr:col>19</xdr:col>
      <xdr:colOff>190500</xdr:colOff>
      <xdr:row>150</xdr:row>
      <xdr:rowOff>0</xdr:rowOff>
    </xdr:to>
    <xdr:sp>
      <xdr:nvSpPr>
        <xdr:cNvPr id="223" name="AutoShape 273"/>
        <xdr:cNvSpPr>
          <a:spLocks noChangeAspect="1"/>
        </xdr:cNvSpPr>
      </xdr:nvSpPr>
      <xdr:spPr>
        <a:xfrm rot="10800000" flipV="1">
          <a:off x="3609975" y="21507450"/>
          <a:ext cx="628650" cy="66675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9525</xdr:colOff>
      <xdr:row>150</xdr:row>
      <xdr:rowOff>0</xdr:rowOff>
    </xdr:from>
    <xdr:to>
      <xdr:col>16</xdr:col>
      <xdr:colOff>209550</xdr:colOff>
      <xdr:row>150</xdr:row>
      <xdr:rowOff>76200</xdr:rowOff>
    </xdr:to>
    <xdr:sp>
      <xdr:nvSpPr>
        <xdr:cNvPr id="224" name="AutoShape 274"/>
        <xdr:cNvSpPr>
          <a:spLocks noChangeAspect="1"/>
        </xdr:cNvSpPr>
      </xdr:nvSpPr>
      <xdr:spPr>
        <a:xfrm flipV="1">
          <a:off x="2962275" y="21574125"/>
          <a:ext cx="638175" cy="7620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9525</xdr:colOff>
      <xdr:row>150</xdr:row>
      <xdr:rowOff>0</xdr:rowOff>
    </xdr:from>
    <xdr:to>
      <xdr:col>5</xdr:col>
      <xdr:colOff>0</xdr:colOff>
      <xdr:row>150</xdr:row>
      <xdr:rowOff>57150</xdr:rowOff>
    </xdr:to>
    <xdr:sp>
      <xdr:nvSpPr>
        <xdr:cNvPr id="225" name="AutoShape 275"/>
        <xdr:cNvSpPr>
          <a:spLocks noChangeAspect="1"/>
        </xdr:cNvSpPr>
      </xdr:nvSpPr>
      <xdr:spPr>
        <a:xfrm flipV="1">
          <a:off x="552450" y="21574125"/>
          <a:ext cx="428625" cy="5715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155</xdr:row>
      <xdr:rowOff>85725</xdr:rowOff>
    </xdr:from>
    <xdr:to>
      <xdr:col>20</xdr:col>
      <xdr:colOff>0</xdr:colOff>
      <xdr:row>158</xdr:row>
      <xdr:rowOff>47625</xdr:rowOff>
    </xdr:to>
    <xdr:grpSp>
      <xdr:nvGrpSpPr>
        <xdr:cNvPr id="226" name="Group 276"/>
        <xdr:cNvGrpSpPr>
          <a:grpSpLocks/>
        </xdr:cNvGrpSpPr>
      </xdr:nvGrpSpPr>
      <xdr:grpSpPr>
        <a:xfrm flipV="1">
          <a:off x="542925" y="22421850"/>
          <a:ext cx="3724275" cy="419100"/>
          <a:chOff x="51" y="2245"/>
          <a:chExt cx="289" cy="47"/>
        </a:xfrm>
        <a:solidFill>
          <a:srgbClr val="FFFFFF"/>
        </a:solidFill>
      </xdr:grpSpPr>
      <xdr:sp>
        <xdr:nvSpPr>
          <xdr:cNvPr id="227" name="AutoShape 277"/>
          <xdr:cNvSpPr>
            <a:spLocks noChangeAspect="1"/>
          </xdr:cNvSpPr>
        </xdr:nvSpPr>
        <xdr:spPr>
          <a:xfrm rot="10800000">
            <a:off x="85" y="2250"/>
            <a:ext cx="255" cy="42"/>
          </a:xfrm>
          <a:prstGeom prst="rtTriangle">
            <a:avLst/>
          </a:prstGeom>
          <a:pattFill prst="ltVert">
            <a:fgClr>
              <a:srgbClr val="993300"/>
            </a:fgClr>
            <a:bgClr>
              <a:srgbClr val="FFFFFF"/>
            </a:bgClr>
          </a:patt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28" name="AutoShape 278"/>
          <xdr:cNvSpPr>
            <a:spLocks noChangeAspect="1"/>
          </xdr:cNvSpPr>
        </xdr:nvSpPr>
        <xdr:spPr>
          <a:xfrm>
            <a:off x="51" y="2245"/>
            <a:ext cx="31" cy="5"/>
          </a:xfrm>
          <a:prstGeom prst="rtTriangle">
            <a:avLst/>
          </a:prstGeom>
          <a:pattFill prst="ltVert">
            <a:fgClr>
              <a:srgbClr val="993300"/>
            </a:fgClr>
            <a:bgClr>
              <a:srgbClr val="FFFFFF"/>
            </a:bgClr>
          </a:patt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158</xdr:row>
      <xdr:rowOff>0</xdr:rowOff>
    </xdr:from>
    <xdr:to>
      <xdr:col>20</xdr:col>
      <xdr:colOff>85725</xdr:colOff>
      <xdr:row>158</xdr:row>
      <xdr:rowOff>0</xdr:rowOff>
    </xdr:to>
    <xdr:sp>
      <xdr:nvSpPr>
        <xdr:cNvPr id="229" name="Line 279"/>
        <xdr:cNvSpPr>
          <a:spLocks/>
        </xdr:cNvSpPr>
      </xdr:nvSpPr>
      <xdr:spPr>
        <a:xfrm>
          <a:off x="504825" y="2279332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162</xdr:row>
      <xdr:rowOff>0</xdr:rowOff>
    </xdr:from>
    <xdr:to>
      <xdr:col>20</xdr:col>
      <xdr:colOff>85725</xdr:colOff>
      <xdr:row>162</xdr:row>
      <xdr:rowOff>0</xdr:rowOff>
    </xdr:to>
    <xdr:sp>
      <xdr:nvSpPr>
        <xdr:cNvPr id="230" name="Line 280"/>
        <xdr:cNvSpPr>
          <a:spLocks/>
        </xdr:cNvSpPr>
      </xdr:nvSpPr>
      <xdr:spPr>
        <a:xfrm>
          <a:off x="504825" y="2340292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166</xdr:row>
      <xdr:rowOff>0</xdr:rowOff>
    </xdr:from>
    <xdr:to>
      <xdr:col>20</xdr:col>
      <xdr:colOff>85725</xdr:colOff>
      <xdr:row>166</xdr:row>
      <xdr:rowOff>0</xdr:rowOff>
    </xdr:to>
    <xdr:sp>
      <xdr:nvSpPr>
        <xdr:cNvPr id="231" name="Line 281"/>
        <xdr:cNvSpPr>
          <a:spLocks/>
        </xdr:cNvSpPr>
      </xdr:nvSpPr>
      <xdr:spPr>
        <a:xfrm>
          <a:off x="504825" y="2401252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170</xdr:row>
      <xdr:rowOff>0</xdr:rowOff>
    </xdr:from>
    <xdr:to>
      <xdr:col>20</xdr:col>
      <xdr:colOff>85725</xdr:colOff>
      <xdr:row>170</xdr:row>
      <xdr:rowOff>0</xdr:rowOff>
    </xdr:to>
    <xdr:sp>
      <xdr:nvSpPr>
        <xdr:cNvPr id="232" name="Line 282"/>
        <xdr:cNvSpPr>
          <a:spLocks/>
        </xdr:cNvSpPr>
      </xdr:nvSpPr>
      <xdr:spPr>
        <a:xfrm>
          <a:off x="504825" y="2462212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158</xdr:row>
      <xdr:rowOff>114300</xdr:rowOff>
    </xdr:from>
    <xdr:to>
      <xdr:col>3</xdr:col>
      <xdr:colOff>0</xdr:colOff>
      <xdr:row>171</xdr:row>
      <xdr:rowOff>85725</xdr:rowOff>
    </xdr:to>
    <xdr:sp>
      <xdr:nvSpPr>
        <xdr:cNvPr id="233" name="Line 283"/>
        <xdr:cNvSpPr>
          <a:spLocks/>
        </xdr:cNvSpPr>
      </xdr:nvSpPr>
      <xdr:spPr>
        <a:xfrm>
          <a:off x="542925" y="22907625"/>
          <a:ext cx="0" cy="1952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158</xdr:row>
      <xdr:rowOff>114300</xdr:rowOff>
    </xdr:from>
    <xdr:to>
      <xdr:col>5</xdr:col>
      <xdr:colOff>0</xdr:colOff>
      <xdr:row>171</xdr:row>
      <xdr:rowOff>85725</xdr:rowOff>
    </xdr:to>
    <xdr:sp>
      <xdr:nvSpPr>
        <xdr:cNvPr id="234" name="Line 284"/>
        <xdr:cNvSpPr>
          <a:spLocks/>
        </xdr:cNvSpPr>
      </xdr:nvSpPr>
      <xdr:spPr>
        <a:xfrm>
          <a:off x="981075" y="22907625"/>
          <a:ext cx="0" cy="1952625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114300</xdr:rowOff>
    </xdr:from>
    <xdr:to>
      <xdr:col>6</xdr:col>
      <xdr:colOff>0</xdr:colOff>
      <xdr:row>171</xdr:row>
      <xdr:rowOff>85725</xdr:rowOff>
    </xdr:to>
    <xdr:sp>
      <xdr:nvSpPr>
        <xdr:cNvPr id="235" name="Line 285"/>
        <xdr:cNvSpPr>
          <a:spLocks/>
        </xdr:cNvSpPr>
      </xdr:nvSpPr>
      <xdr:spPr>
        <a:xfrm>
          <a:off x="1200150" y="22907625"/>
          <a:ext cx="0" cy="1952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158</xdr:row>
      <xdr:rowOff>114300</xdr:rowOff>
    </xdr:from>
    <xdr:to>
      <xdr:col>8</xdr:col>
      <xdr:colOff>0</xdr:colOff>
      <xdr:row>171</xdr:row>
      <xdr:rowOff>85725</xdr:rowOff>
    </xdr:to>
    <xdr:sp>
      <xdr:nvSpPr>
        <xdr:cNvPr id="236" name="Line 286"/>
        <xdr:cNvSpPr>
          <a:spLocks/>
        </xdr:cNvSpPr>
      </xdr:nvSpPr>
      <xdr:spPr>
        <a:xfrm>
          <a:off x="1638300" y="22907625"/>
          <a:ext cx="0" cy="1952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0</xdr:colOff>
      <xdr:row>158</xdr:row>
      <xdr:rowOff>114300</xdr:rowOff>
    </xdr:from>
    <xdr:to>
      <xdr:col>14</xdr:col>
      <xdr:colOff>0</xdr:colOff>
      <xdr:row>171</xdr:row>
      <xdr:rowOff>85725</xdr:rowOff>
    </xdr:to>
    <xdr:sp>
      <xdr:nvSpPr>
        <xdr:cNvPr id="237" name="Line 287"/>
        <xdr:cNvSpPr>
          <a:spLocks/>
        </xdr:cNvSpPr>
      </xdr:nvSpPr>
      <xdr:spPr>
        <a:xfrm>
          <a:off x="2952750" y="22907625"/>
          <a:ext cx="0" cy="1952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158</xdr:row>
      <xdr:rowOff>114300</xdr:rowOff>
    </xdr:from>
    <xdr:to>
      <xdr:col>17</xdr:col>
      <xdr:colOff>0</xdr:colOff>
      <xdr:row>171</xdr:row>
      <xdr:rowOff>85725</xdr:rowOff>
    </xdr:to>
    <xdr:sp>
      <xdr:nvSpPr>
        <xdr:cNvPr id="238" name="Line 288"/>
        <xdr:cNvSpPr>
          <a:spLocks/>
        </xdr:cNvSpPr>
      </xdr:nvSpPr>
      <xdr:spPr>
        <a:xfrm>
          <a:off x="3609975" y="22907625"/>
          <a:ext cx="0" cy="1952625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158</xdr:row>
      <xdr:rowOff>114300</xdr:rowOff>
    </xdr:from>
    <xdr:to>
      <xdr:col>18</xdr:col>
      <xdr:colOff>0</xdr:colOff>
      <xdr:row>171</xdr:row>
      <xdr:rowOff>85725</xdr:rowOff>
    </xdr:to>
    <xdr:sp>
      <xdr:nvSpPr>
        <xdr:cNvPr id="239" name="Line 289"/>
        <xdr:cNvSpPr>
          <a:spLocks/>
        </xdr:cNvSpPr>
      </xdr:nvSpPr>
      <xdr:spPr>
        <a:xfrm>
          <a:off x="3829050" y="22907625"/>
          <a:ext cx="0" cy="1952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158</xdr:row>
      <xdr:rowOff>114300</xdr:rowOff>
    </xdr:from>
    <xdr:to>
      <xdr:col>20</xdr:col>
      <xdr:colOff>0</xdr:colOff>
      <xdr:row>171</xdr:row>
      <xdr:rowOff>85725</xdr:rowOff>
    </xdr:to>
    <xdr:sp>
      <xdr:nvSpPr>
        <xdr:cNvPr id="240" name="Line 290"/>
        <xdr:cNvSpPr>
          <a:spLocks/>
        </xdr:cNvSpPr>
      </xdr:nvSpPr>
      <xdr:spPr>
        <a:xfrm>
          <a:off x="4267200" y="22907625"/>
          <a:ext cx="0" cy="1952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128</xdr:row>
      <xdr:rowOff>0</xdr:rowOff>
    </xdr:from>
    <xdr:to>
      <xdr:col>27</xdr:col>
      <xdr:colOff>0</xdr:colOff>
      <xdr:row>128</xdr:row>
      <xdr:rowOff>0</xdr:rowOff>
    </xdr:to>
    <xdr:sp>
      <xdr:nvSpPr>
        <xdr:cNvPr id="241" name="Line 291"/>
        <xdr:cNvSpPr>
          <a:spLocks/>
        </xdr:cNvSpPr>
      </xdr:nvSpPr>
      <xdr:spPr>
        <a:xfrm>
          <a:off x="5143500" y="18221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27</xdr:col>
      <xdr:colOff>0</xdr:colOff>
      <xdr:row>121</xdr:row>
      <xdr:rowOff>0</xdr:rowOff>
    </xdr:from>
    <xdr:to>
      <xdr:col>27</xdr:col>
      <xdr:colOff>0</xdr:colOff>
      <xdr:row>128</xdr:row>
      <xdr:rowOff>0</xdr:rowOff>
    </xdr:to>
    <xdr:sp>
      <xdr:nvSpPr>
        <xdr:cNvPr id="242" name="Line 292"/>
        <xdr:cNvSpPr>
          <a:spLocks/>
        </xdr:cNvSpPr>
      </xdr:nvSpPr>
      <xdr:spPr>
        <a:xfrm flipV="1">
          <a:off x="5800725" y="17154525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121</xdr:row>
      <xdr:rowOff>0</xdr:rowOff>
    </xdr:from>
    <xdr:to>
      <xdr:col>27</xdr:col>
      <xdr:colOff>0</xdr:colOff>
      <xdr:row>128</xdr:row>
      <xdr:rowOff>0</xdr:rowOff>
    </xdr:to>
    <xdr:sp>
      <xdr:nvSpPr>
        <xdr:cNvPr id="243" name="Line 293"/>
        <xdr:cNvSpPr>
          <a:spLocks/>
        </xdr:cNvSpPr>
      </xdr:nvSpPr>
      <xdr:spPr>
        <a:xfrm flipH="1">
          <a:off x="5143500" y="17154525"/>
          <a:ext cx="6572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136</xdr:row>
      <xdr:rowOff>0</xdr:rowOff>
    </xdr:from>
    <xdr:to>
      <xdr:col>17</xdr:col>
      <xdr:colOff>0</xdr:colOff>
      <xdr:row>138</xdr:row>
      <xdr:rowOff>0</xdr:rowOff>
    </xdr:to>
    <xdr:sp>
      <xdr:nvSpPr>
        <xdr:cNvPr id="244" name="Line 294"/>
        <xdr:cNvSpPr>
          <a:spLocks/>
        </xdr:cNvSpPr>
      </xdr:nvSpPr>
      <xdr:spPr>
        <a:xfrm>
          <a:off x="3609975" y="19440525"/>
          <a:ext cx="0" cy="3048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136</xdr:row>
      <xdr:rowOff>0</xdr:rowOff>
    </xdr:from>
    <xdr:to>
      <xdr:col>20</xdr:col>
      <xdr:colOff>0</xdr:colOff>
      <xdr:row>138</xdr:row>
      <xdr:rowOff>85725</xdr:rowOff>
    </xdr:to>
    <xdr:sp>
      <xdr:nvSpPr>
        <xdr:cNvPr id="245" name="Line 295"/>
        <xdr:cNvSpPr>
          <a:spLocks/>
        </xdr:cNvSpPr>
      </xdr:nvSpPr>
      <xdr:spPr>
        <a:xfrm>
          <a:off x="4267200" y="19440525"/>
          <a:ext cx="0" cy="390525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95250</xdr:rowOff>
    </xdr:from>
    <xdr:to>
      <xdr:col>3</xdr:col>
      <xdr:colOff>0</xdr:colOff>
      <xdr:row>135</xdr:row>
      <xdr:rowOff>152400</xdr:rowOff>
    </xdr:to>
    <xdr:sp>
      <xdr:nvSpPr>
        <xdr:cNvPr id="246" name="Line 296"/>
        <xdr:cNvSpPr>
          <a:spLocks/>
        </xdr:cNvSpPr>
      </xdr:nvSpPr>
      <xdr:spPr>
        <a:xfrm>
          <a:off x="542925" y="19383375"/>
          <a:ext cx="0" cy="571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131</xdr:row>
      <xdr:rowOff>85725</xdr:rowOff>
    </xdr:from>
    <xdr:to>
      <xdr:col>20</xdr:col>
      <xdr:colOff>0</xdr:colOff>
      <xdr:row>134</xdr:row>
      <xdr:rowOff>66675</xdr:rowOff>
    </xdr:to>
    <xdr:grpSp>
      <xdr:nvGrpSpPr>
        <xdr:cNvPr id="247" name="Group 297"/>
        <xdr:cNvGrpSpPr>
          <a:grpSpLocks/>
        </xdr:cNvGrpSpPr>
      </xdr:nvGrpSpPr>
      <xdr:grpSpPr>
        <a:xfrm>
          <a:off x="542925" y="18764250"/>
          <a:ext cx="3724275" cy="438150"/>
          <a:chOff x="51" y="2128"/>
          <a:chExt cx="289" cy="46"/>
        </a:xfrm>
        <a:solidFill>
          <a:srgbClr val="FFFFFF"/>
        </a:solidFill>
      </xdr:grpSpPr>
      <xdr:sp>
        <xdr:nvSpPr>
          <xdr:cNvPr id="248" name="AutoShape 298"/>
          <xdr:cNvSpPr>
            <a:spLocks noChangeAspect="1"/>
          </xdr:cNvSpPr>
        </xdr:nvSpPr>
        <xdr:spPr>
          <a:xfrm rot="10800000" flipH="1">
            <a:off x="51" y="2135"/>
            <a:ext cx="239" cy="37"/>
          </a:xfrm>
          <a:prstGeom prst="rtTriangle">
            <a:avLst/>
          </a:prstGeom>
          <a:pattFill prst="ltVert">
            <a:fgClr>
              <a:srgbClr val="339966"/>
            </a:fgClr>
            <a:bgClr>
              <a:srgbClr val="FFFFFF"/>
            </a:bgClr>
          </a:patt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49" name="AutoShape 299"/>
          <xdr:cNvSpPr>
            <a:spLocks noChangeAspect="1"/>
          </xdr:cNvSpPr>
        </xdr:nvSpPr>
        <xdr:spPr>
          <a:xfrm flipH="1">
            <a:off x="289" y="2128"/>
            <a:ext cx="51" cy="7"/>
          </a:xfrm>
          <a:prstGeom prst="rtTriangle">
            <a:avLst/>
          </a:prstGeom>
          <a:pattFill prst="ltVert">
            <a:fgClr>
              <a:srgbClr val="339966"/>
            </a:fgClr>
            <a:bgClr>
              <a:srgbClr val="FFFFFF"/>
            </a:bgClr>
          </a:patt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50" name="Line 300"/>
          <xdr:cNvSpPr>
            <a:spLocks/>
          </xdr:cNvSpPr>
        </xdr:nvSpPr>
        <xdr:spPr>
          <a:xfrm>
            <a:off x="86" y="2135"/>
            <a:ext cx="0" cy="32"/>
          </a:xfrm>
          <a:prstGeom prst="line">
            <a:avLst/>
          </a:prstGeom>
          <a:noFill/>
          <a:ln w="190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51" name="Line 301"/>
          <xdr:cNvSpPr>
            <a:spLocks/>
          </xdr:cNvSpPr>
        </xdr:nvSpPr>
        <xdr:spPr>
          <a:xfrm>
            <a:off x="51" y="2135"/>
            <a:ext cx="0" cy="39"/>
          </a:xfrm>
          <a:prstGeom prst="line">
            <a:avLst/>
          </a:prstGeom>
          <a:noFill/>
          <a:ln w="190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52" name="Line 302"/>
          <xdr:cNvSpPr>
            <a:spLocks/>
          </xdr:cNvSpPr>
        </xdr:nvSpPr>
        <xdr:spPr>
          <a:xfrm>
            <a:off x="340" y="2129"/>
            <a:ext cx="0" cy="6"/>
          </a:xfrm>
          <a:prstGeom prst="line">
            <a:avLst/>
          </a:prstGeom>
          <a:noFill/>
          <a:ln w="190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119</xdr:row>
      <xdr:rowOff>133350</xdr:rowOff>
    </xdr:from>
    <xdr:to>
      <xdr:col>6</xdr:col>
      <xdr:colOff>0</xdr:colOff>
      <xdr:row>127</xdr:row>
      <xdr:rowOff>104775</xdr:rowOff>
    </xdr:to>
    <xdr:sp>
      <xdr:nvSpPr>
        <xdr:cNvPr id="253" name="Line 303"/>
        <xdr:cNvSpPr>
          <a:spLocks/>
        </xdr:cNvSpPr>
      </xdr:nvSpPr>
      <xdr:spPr>
        <a:xfrm>
          <a:off x="1200150" y="16983075"/>
          <a:ext cx="0" cy="1190625"/>
        </a:xfrm>
        <a:prstGeom prst="line">
          <a:avLst/>
        </a:prstGeom>
        <a:noFill/>
        <a:ln w="31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160</xdr:row>
      <xdr:rowOff>47625</xdr:rowOff>
    </xdr:from>
    <xdr:to>
      <xdr:col>20</xdr:col>
      <xdr:colOff>0</xdr:colOff>
      <xdr:row>162</xdr:row>
      <xdr:rowOff>47625</xdr:rowOff>
    </xdr:to>
    <xdr:grpSp>
      <xdr:nvGrpSpPr>
        <xdr:cNvPr id="254" name="Group 304"/>
        <xdr:cNvGrpSpPr>
          <a:grpSpLocks/>
        </xdr:cNvGrpSpPr>
      </xdr:nvGrpSpPr>
      <xdr:grpSpPr>
        <a:xfrm flipV="1">
          <a:off x="542925" y="23145750"/>
          <a:ext cx="3724275" cy="304800"/>
          <a:chOff x="51" y="2128"/>
          <a:chExt cx="289" cy="46"/>
        </a:xfrm>
        <a:solidFill>
          <a:srgbClr val="FFFFFF"/>
        </a:solidFill>
      </xdr:grpSpPr>
      <xdr:sp>
        <xdr:nvSpPr>
          <xdr:cNvPr id="255" name="AutoShape 305"/>
          <xdr:cNvSpPr>
            <a:spLocks noChangeAspect="1"/>
          </xdr:cNvSpPr>
        </xdr:nvSpPr>
        <xdr:spPr>
          <a:xfrm rot="10800000" flipH="1">
            <a:off x="51" y="2135"/>
            <a:ext cx="239" cy="37"/>
          </a:xfrm>
          <a:prstGeom prst="rtTriangle">
            <a:avLst/>
          </a:prstGeom>
          <a:pattFill prst="ltVert">
            <a:fgClr>
              <a:srgbClr val="993300"/>
            </a:fgClr>
            <a:bgClr>
              <a:srgbClr val="FFFFFF"/>
            </a:bgClr>
          </a:patt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56" name="AutoShape 306"/>
          <xdr:cNvSpPr>
            <a:spLocks noChangeAspect="1"/>
          </xdr:cNvSpPr>
        </xdr:nvSpPr>
        <xdr:spPr>
          <a:xfrm flipH="1">
            <a:off x="289" y="2128"/>
            <a:ext cx="51" cy="7"/>
          </a:xfrm>
          <a:prstGeom prst="rtTriangle">
            <a:avLst/>
          </a:prstGeom>
          <a:pattFill prst="ltVert">
            <a:fgClr>
              <a:srgbClr val="993300"/>
            </a:fgClr>
            <a:bgClr>
              <a:srgbClr val="FFFFFF"/>
            </a:bgClr>
          </a:patt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57" name="Line 307"/>
          <xdr:cNvSpPr>
            <a:spLocks/>
          </xdr:cNvSpPr>
        </xdr:nvSpPr>
        <xdr:spPr>
          <a:xfrm>
            <a:off x="86" y="2135"/>
            <a:ext cx="0" cy="32"/>
          </a:xfrm>
          <a:prstGeom prst="line">
            <a:avLst/>
          </a:prstGeom>
          <a:pattFill prst="ltVert">
            <a:fgClr>
              <a:srgbClr val="993300"/>
            </a:fgClr>
            <a:bgClr>
              <a:srgbClr val="FFFFFF"/>
            </a:bgClr>
          </a:patt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58" name="Line 308"/>
          <xdr:cNvSpPr>
            <a:spLocks/>
          </xdr:cNvSpPr>
        </xdr:nvSpPr>
        <xdr:spPr>
          <a:xfrm>
            <a:off x="51" y="2135"/>
            <a:ext cx="0" cy="39"/>
          </a:xfrm>
          <a:prstGeom prst="line">
            <a:avLst/>
          </a:prstGeom>
          <a:pattFill prst="ltVert">
            <a:fgClr>
              <a:srgbClr val="993300"/>
            </a:fgClr>
            <a:bgClr>
              <a:srgbClr val="FFFFFF"/>
            </a:bgClr>
          </a:patt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59" name="Line 309"/>
          <xdr:cNvSpPr>
            <a:spLocks/>
          </xdr:cNvSpPr>
        </xdr:nvSpPr>
        <xdr:spPr>
          <a:xfrm>
            <a:off x="340" y="2129"/>
            <a:ext cx="0" cy="6"/>
          </a:xfrm>
          <a:prstGeom prst="line">
            <a:avLst/>
          </a:prstGeom>
          <a:pattFill prst="ltVert">
            <a:fgClr>
              <a:srgbClr val="993300"/>
            </a:fgClr>
            <a:bgClr>
              <a:srgbClr val="FFFFFF"/>
            </a:bgClr>
          </a:patt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165</xdr:row>
      <xdr:rowOff>123825</xdr:rowOff>
    </xdr:from>
    <xdr:to>
      <xdr:col>20</xdr:col>
      <xdr:colOff>0</xdr:colOff>
      <xdr:row>167</xdr:row>
      <xdr:rowOff>9525</xdr:rowOff>
    </xdr:to>
    <xdr:grpSp>
      <xdr:nvGrpSpPr>
        <xdr:cNvPr id="260" name="Group 310"/>
        <xdr:cNvGrpSpPr>
          <a:grpSpLocks/>
        </xdr:cNvGrpSpPr>
      </xdr:nvGrpSpPr>
      <xdr:grpSpPr>
        <a:xfrm>
          <a:off x="542925" y="23983950"/>
          <a:ext cx="3724275" cy="190500"/>
          <a:chOff x="51" y="2128"/>
          <a:chExt cx="289" cy="46"/>
        </a:xfrm>
        <a:solidFill>
          <a:srgbClr val="FFFFFF"/>
        </a:solidFill>
      </xdr:grpSpPr>
      <xdr:sp>
        <xdr:nvSpPr>
          <xdr:cNvPr id="261" name="AutoShape 311"/>
          <xdr:cNvSpPr>
            <a:spLocks noChangeAspect="1"/>
          </xdr:cNvSpPr>
        </xdr:nvSpPr>
        <xdr:spPr>
          <a:xfrm rot="10800000" flipH="1">
            <a:off x="51" y="2135"/>
            <a:ext cx="239" cy="37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62" name="AutoShape 312"/>
          <xdr:cNvSpPr>
            <a:spLocks noChangeAspect="1"/>
          </xdr:cNvSpPr>
        </xdr:nvSpPr>
        <xdr:spPr>
          <a:xfrm flipH="1">
            <a:off x="289" y="2128"/>
            <a:ext cx="51" cy="7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63" name="Line 313"/>
          <xdr:cNvSpPr>
            <a:spLocks/>
          </xdr:cNvSpPr>
        </xdr:nvSpPr>
        <xdr:spPr>
          <a:xfrm>
            <a:off x="86" y="2135"/>
            <a:ext cx="0" cy="32"/>
          </a:xfrm>
          <a:prstGeom prst="lin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64" name="Line 314"/>
          <xdr:cNvSpPr>
            <a:spLocks/>
          </xdr:cNvSpPr>
        </xdr:nvSpPr>
        <xdr:spPr>
          <a:xfrm>
            <a:off x="51" y="2135"/>
            <a:ext cx="0" cy="39"/>
          </a:xfrm>
          <a:prstGeom prst="lin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65" name="Line 315"/>
          <xdr:cNvSpPr>
            <a:spLocks/>
          </xdr:cNvSpPr>
        </xdr:nvSpPr>
        <xdr:spPr>
          <a:xfrm>
            <a:off x="340" y="2129"/>
            <a:ext cx="0" cy="6"/>
          </a:xfrm>
          <a:prstGeom prst="lin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169</xdr:row>
      <xdr:rowOff>28575</xdr:rowOff>
    </xdr:from>
    <xdr:to>
      <xdr:col>20</xdr:col>
      <xdr:colOff>0</xdr:colOff>
      <xdr:row>174</xdr:row>
      <xdr:rowOff>76200</xdr:rowOff>
    </xdr:to>
    <xdr:grpSp>
      <xdr:nvGrpSpPr>
        <xdr:cNvPr id="266" name="Group 316"/>
        <xdr:cNvGrpSpPr>
          <a:grpSpLocks/>
        </xdr:cNvGrpSpPr>
      </xdr:nvGrpSpPr>
      <xdr:grpSpPr>
        <a:xfrm>
          <a:off x="542925" y="24498300"/>
          <a:ext cx="3724275" cy="809625"/>
          <a:chOff x="51" y="2128"/>
          <a:chExt cx="289" cy="46"/>
        </a:xfrm>
        <a:solidFill>
          <a:srgbClr val="FFFFFF"/>
        </a:solidFill>
      </xdr:grpSpPr>
      <xdr:sp>
        <xdr:nvSpPr>
          <xdr:cNvPr id="267" name="AutoShape 317"/>
          <xdr:cNvSpPr>
            <a:spLocks noChangeAspect="1"/>
          </xdr:cNvSpPr>
        </xdr:nvSpPr>
        <xdr:spPr>
          <a:xfrm rot="10800000" flipH="1">
            <a:off x="51" y="2135"/>
            <a:ext cx="239" cy="37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68" name="AutoShape 318"/>
          <xdr:cNvSpPr>
            <a:spLocks noChangeAspect="1"/>
          </xdr:cNvSpPr>
        </xdr:nvSpPr>
        <xdr:spPr>
          <a:xfrm flipH="1">
            <a:off x="289" y="2128"/>
            <a:ext cx="51" cy="7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69" name="Line 319"/>
          <xdr:cNvSpPr>
            <a:spLocks/>
          </xdr:cNvSpPr>
        </xdr:nvSpPr>
        <xdr:spPr>
          <a:xfrm>
            <a:off x="86" y="2135"/>
            <a:ext cx="0" cy="32"/>
          </a:xfrm>
          <a:prstGeom prst="lin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70" name="Line 320"/>
          <xdr:cNvSpPr>
            <a:spLocks/>
          </xdr:cNvSpPr>
        </xdr:nvSpPr>
        <xdr:spPr>
          <a:xfrm>
            <a:off x="51" y="2135"/>
            <a:ext cx="0" cy="39"/>
          </a:xfrm>
          <a:prstGeom prst="lin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71" name="Line 321"/>
          <xdr:cNvSpPr>
            <a:spLocks/>
          </xdr:cNvSpPr>
        </xdr:nvSpPr>
        <xdr:spPr>
          <a:xfrm>
            <a:off x="340" y="2129"/>
            <a:ext cx="0" cy="6"/>
          </a:xfrm>
          <a:prstGeom prst="lin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7</xdr:col>
      <xdr:colOff>209550</xdr:colOff>
      <xdr:row>179</xdr:row>
      <xdr:rowOff>152400</xdr:rowOff>
    </xdr:from>
    <xdr:to>
      <xdr:col>19</xdr:col>
      <xdr:colOff>209550</xdr:colOff>
      <xdr:row>180</xdr:row>
      <xdr:rowOff>0</xdr:rowOff>
    </xdr:to>
    <xdr:sp>
      <xdr:nvSpPr>
        <xdr:cNvPr id="272" name="Line 322"/>
        <xdr:cNvSpPr>
          <a:spLocks/>
        </xdr:cNvSpPr>
      </xdr:nvSpPr>
      <xdr:spPr>
        <a:xfrm flipV="1">
          <a:off x="1628775" y="26146125"/>
          <a:ext cx="2628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180</xdr:row>
      <xdr:rowOff>0</xdr:rowOff>
    </xdr:from>
    <xdr:to>
      <xdr:col>17</xdr:col>
      <xdr:colOff>0</xdr:colOff>
      <xdr:row>185</xdr:row>
      <xdr:rowOff>0</xdr:rowOff>
    </xdr:to>
    <xdr:sp>
      <xdr:nvSpPr>
        <xdr:cNvPr id="273" name="Line 323"/>
        <xdr:cNvSpPr>
          <a:spLocks/>
        </xdr:cNvSpPr>
      </xdr:nvSpPr>
      <xdr:spPr>
        <a:xfrm>
          <a:off x="3609975" y="26146125"/>
          <a:ext cx="0" cy="762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180</xdr:row>
      <xdr:rowOff>0</xdr:rowOff>
    </xdr:from>
    <xdr:to>
      <xdr:col>8</xdr:col>
      <xdr:colOff>0</xdr:colOff>
      <xdr:row>187</xdr:row>
      <xdr:rowOff>0</xdr:rowOff>
    </xdr:to>
    <xdr:sp>
      <xdr:nvSpPr>
        <xdr:cNvPr id="274" name="Line 324"/>
        <xdr:cNvSpPr>
          <a:spLocks/>
        </xdr:cNvSpPr>
      </xdr:nvSpPr>
      <xdr:spPr>
        <a:xfrm flipH="1">
          <a:off x="981075" y="26146125"/>
          <a:ext cx="657225" cy="1066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9525</xdr:colOff>
      <xdr:row>186</xdr:row>
      <xdr:rowOff>152400</xdr:rowOff>
    </xdr:from>
    <xdr:to>
      <xdr:col>5</xdr:col>
      <xdr:colOff>190500</xdr:colOff>
      <xdr:row>187</xdr:row>
      <xdr:rowOff>142875</xdr:rowOff>
    </xdr:to>
    <xdr:grpSp>
      <xdr:nvGrpSpPr>
        <xdr:cNvPr id="275" name="Group 325"/>
        <xdr:cNvGrpSpPr>
          <a:grpSpLocks/>
        </xdr:cNvGrpSpPr>
      </xdr:nvGrpSpPr>
      <xdr:grpSpPr>
        <a:xfrm>
          <a:off x="771525" y="27212925"/>
          <a:ext cx="400050" cy="142875"/>
          <a:chOff x="87" y="996"/>
          <a:chExt cx="31" cy="16"/>
        </a:xfrm>
        <a:solidFill>
          <a:srgbClr val="FFFFFF"/>
        </a:solidFill>
      </xdr:grpSpPr>
      <xdr:sp>
        <xdr:nvSpPr>
          <xdr:cNvPr id="276" name="AutoShape 326"/>
          <xdr:cNvSpPr>
            <a:spLocks/>
          </xdr:cNvSpPr>
        </xdr:nvSpPr>
        <xdr:spPr>
          <a:xfrm>
            <a:off x="94" y="998"/>
            <a:ext cx="17" cy="8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77" name="Oval 327"/>
          <xdr:cNvSpPr>
            <a:spLocks/>
          </xdr:cNvSpPr>
        </xdr:nvSpPr>
        <xdr:spPr>
          <a:xfrm>
            <a:off x="100" y="996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78" name="Oval 328"/>
          <xdr:cNvSpPr>
            <a:spLocks/>
          </xdr:cNvSpPr>
        </xdr:nvSpPr>
        <xdr:spPr>
          <a:xfrm>
            <a:off x="100" y="1007"/>
            <a:ext cx="5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79" name="Line 329"/>
          <xdr:cNvSpPr>
            <a:spLocks/>
          </xdr:cNvSpPr>
        </xdr:nvSpPr>
        <xdr:spPr>
          <a:xfrm>
            <a:off x="87" y="1012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185</xdr:row>
      <xdr:rowOff>0</xdr:rowOff>
    </xdr:from>
    <xdr:to>
      <xdr:col>17</xdr:col>
      <xdr:colOff>104775</xdr:colOff>
      <xdr:row>185</xdr:row>
      <xdr:rowOff>76200</xdr:rowOff>
    </xdr:to>
    <xdr:sp>
      <xdr:nvSpPr>
        <xdr:cNvPr id="280" name="AutoShape 330"/>
        <xdr:cNvSpPr>
          <a:spLocks/>
        </xdr:cNvSpPr>
      </xdr:nvSpPr>
      <xdr:spPr>
        <a:xfrm>
          <a:off x="3495675" y="26908125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16</xdr:col>
      <xdr:colOff>180975</xdr:colOff>
      <xdr:row>184</xdr:row>
      <xdr:rowOff>133350</xdr:rowOff>
    </xdr:from>
    <xdr:to>
      <xdr:col>17</xdr:col>
      <xdr:colOff>28575</xdr:colOff>
      <xdr:row>185</xdr:row>
      <xdr:rowOff>19050</xdr:rowOff>
    </xdr:to>
    <xdr:sp>
      <xdr:nvSpPr>
        <xdr:cNvPr id="281" name="Oval 331"/>
        <xdr:cNvSpPr>
          <a:spLocks/>
        </xdr:cNvSpPr>
      </xdr:nvSpPr>
      <xdr:spPr>
        <a:xfrm>
          <a:off x="3571875" y="26889075"/>
          <a:ext cx="6667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133350</xdr:colOff>
      <xdr:row>179</xdr:row>
      <xdr:rowOff>0</xdr:rowOff>
    </xdr:from>
    <xdr:to>
      <xdr:col>23</xdr:col>
      <xdr:colOff>47625</xdr:colOff>
      <xdr:row>180</xdr:row>
      <xdr:rowOff>104775</xdr:rowOff>
    </xdr:to>
    <xdr:grpSp>
      <xdr:nvGrpSpPr>
        <xdr:cNvPr id="282" name="Group 332"/>
        <xdr:cNvGrpSpPr>
          <a:grpSpLocks/>
        </xdr:cNvGrpSpPr>
      </xdr:nvGrpSpPr>
      <xdr:grpSpPr>
        <a:xfrm>
          <a:off x="4619625" y="25993725"/>
          <a:ext cx="352425" cy="257175"/>
          <a:chOff x="383" y="1952"/>
          <a:chExt cx="28" cy="28"/>
        </a:xfrm>
        <a:solidFill>
          <a:srgbClr val="FFFFFF"/>
        </a:solidFill>
      </xdr:grpSpPr>
      <xdr:sp>
        <xdr:nvSpPr>
          <xdr:cNvPr id="283" name="Oval 333"/>
          <xdr:cNvSpPr>
            <a:spLocks/>
          </xdr:cNvSpPr>
        </xdr:nvSpPr>
        <xdr:spPr>
          <a:xfrm>
            <a:off x="390" y="1959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84" name="Line 334"/>
          <xdr:cNvSpPr>
            <a:spLocks/>
          </xdr:cNvSpPr>
        </xdr:nvSpPr>
        <xdr:spPr>
          <a:xfrm>
            <a:off x="397" y="1952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85" name="Line 335"/>
          <xdr:cNvSpPr>
            <a:spLocks/>
          </xdr:cNvSpPr>
        </xdr:nvSpPr>
        <xdr:spPr>
          <a:xfrm rot="16200000">
            <a:off x="383" y="1966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179</xdr:row>
      <xdr:rowOff>95250</xdr:rowOff>
    </xdr:from>
    <xdr:to>
      <xdr:col>14</xdr:col>
      <xdr:colOff>0</xdr:colOff>
      <xdr:row>180</xdr:row>
      <xdr:rowOff>57150</xdr:rowOff>
    </xdr:to>
    <xdr:sp>
      <xdr:nvSpPr>
        <xdr:cNvPr id="286" name="Line 336"/>
        <xdr:cNvSpPr>
          <a:spLocks/>
        </xdr:cNvSpPr>
      </xdr:nvSpPr>
      <xdr:spPr>
        <a:xfrm>
          <a:off x="2952750" y="26088975"/>
          <a:ext cx="0" cy="1143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16</xdr:col>
      <xdr:colOff>133350</xdr:colOff>
      <xdr:row>183</xdr:row>
      <xdr:rowOff>0</xdr:rowOff>
    </xdr:from>
    <xdr:to>
      <xdr:col>17</xdr:col>
      <xdr:colOff>76200</xdr:colOff>
      <xdr:row>183</xdr:row>
      <xdr:rowOff>0</xdr:rowOff>
    </xdr:to>
    <xdr:sp>
      <xdr:nvSpPr>
        <xdr:cNvPr id="287" name="Line 337"/>
        <xdr:cNvSpPr>
          <a:spLocks/>
        </xdr:cNvSpPr>
      </xdr:nvSpPr>
      <xdr:spPr>
        <a:xfrm rot="16200000">
          <a:off x="3524250" y="26603325"/>
          <a:ext cx="16192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133350</xdr:colOff>
      <xdr:row>184</xdr:row>
      <xdr:rowOff>104775</xdr:rowOff>
    </xdr:from>
    <xdr:to>
      <xdr:col>6</xdr:col>
      <xdr:colOff>76200</xdr:colOff>
      <xdr:row>184</xdr:row>
      <xdr:rowOff>114300</xdr:rowOff>
    </xdr:to>
    <xdr:sp>
      <xdr:nvSpPr>
        <xdr:cNvPr id="288" name="Line 338"/>
        <xdr:cNvSpPr>
          <a:spLocks/>
        </xdr:cNvSpPr>
      </xdr:nvSpPr>
      <xdr:spPr>
        <a:xfrm rot="-3011665">
          <a:off x="1114425" y="26860500"/>
          <a:ext cx="16192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152400</xdr:colOff>
      <xdr:row>189</xdr:row>
      <xdr:rowOff>0</xdr:rowOff>
    </xdr:from>
    <xdr:to>
      <xdr:col>22</xdr:col>
      <xdr:colOff>133350</xdr:colOff>
      <xdr:row>189</xdr:row>
      <xdr:rowOff>0</xdr:rowOff>
    </xdr:to>
    <xdr:sp>
      <xdr:nvSpPr>
        <xdr:cNvPr id="289" name="Line 339"/>
        <xdr:cNvSpPr>
          <a:spLocks/>
        </xdr:cNvSpPr>
      </xdr:nvSpPr>
      <xdr:spPr>
        <a:xfrm>
          <a:off x="914400" y="27517725"/>
          <a:ext cx="392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123825</xdr:rowOff>
    </xdr:from>
    <xdr:to>
      <xdr:col>2</xdr:col>
      <xdr:colOff>0</xdr:colOff>
      <xdr:row>187</xdr:row>
      <xdr:rowOff>57150</xdr:rowOff>
    </xdr:to>
    <xdr:sp>
      <xdr:nvSpPr>
        <xdr:cNvPr id="290" name="Line 340"/>
        <xdr:cNvSpPr>
          <a:spLocks/>
        </xdr:cNvSpPr>
      </xdr:nvSpPr>
      <xdr:spPr>
        <a:xfrm>
          <a:off x="361950" y="2611755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179</xdr:row>
      <xdr:rowOff>114300</xdr:rowOff>
    </xdr:from>
    <xdr:to>
      <xdr:col>21</xdr:col>
      <xdr:colOff>0</xdr:colOff>
      <xdr:row>185</xdr:row>
      <xdr:rowOff>57150</xdr:rowOff>
    </xdr:to>
    <xdr:sp>
      <xdr:nvSpPr>
        <xdr:cNvPr id="291" name="Line 341"/>
        <xdr:cNvSpPr>
          <a:spLocks/>
        </xdr:cNvSpPr>
      </xdr:nvSpPr>
      <xdr:spPr>
        <a:xfrm>
          <a:off x="4486275" y="261080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188</xdr:row>
      <xdr:rowOff>104775</xdr:rowOff>
    </xdr:from>
    <xdr:to>
      <xdr:col>5</xdr:col>
      <xdr:colOff>0</xdr:colOff>
      <xdr:row>189</xdr:row>
      <xdr:rowOff>57150</xdr:rowOff>
    </xdr:to>
    <xdr:sp>
      <xdr:nvSpPr>
        <xdr:cNvPr id="292" name="Line 342"/>
        <xdr:cNvSpPr>
          <a:spLocks/>
        </xdr:cNvSpPr>
      </xdr:nvSpPr>
      <xdr:spPr>
        <a:xfrm>
          <a:off x="981075" y="274701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188</xdr:row>
      <xdr:rowOff>104775</xdr:rowOff>
    </xdr:from>
    <xdr:to>
      <xdr:col>6</xdr:col>
      <xdr:colOff>0</xdr:colOff>
      <xdr:row>189</xdr:row>
      <xdr:rowOff>57150</xdr:rowOff>
    </xdr:to>
    <xdr:sp>
      <xdr:nvSpPr>
        <xdr:cNvPr id="293" name="Line 343"/>
        <xdr:cNvSpPr>
          <a:spLocks/>
        </xdr:cNvSpPr>
      </xdr:nvSpPr>
      <xdr:spPr>
        <a:xfrm>
          <a:off x="1200150" y="274701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0</xdr:colOff>
      <xdr:row>188</xdr:row>
      <xdr:rowOff>104775</xdr:rowOff>
    </xdr:from>
    <xdr:to>
      <xdr:col>14</xdr:col>
      <xdr:colOff>0</xdr:colOff>
      <xdr:row>189</xdr:row>
      <xdr:rowOff>57150</xdr:rowOff>
    </xdr:to>
    <xdr:sp>
      <xdr:nvSpPr>
        <xdr:cNvPr id="294" name="Line 344"/>
        <xdr:cNvSpPr>
          <a:spLocks/>
        </xdr:cNvSpPr>
      </xdr:nvSpPr>
      <xdr:spPr>
        <a:xfrm>
          <a:off x="2952750" y="274701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188</xdr:row>
      <xdr:rowOff>104775</xdr:rowOff>
    </xdr:from>
    <xdr:to>
      <xdr:col>17</xdr:col>
      <xdr:colOff>0</xdr:colOff>
      <xdr:row>189</xdr:row>
      <xdr:rowOff>57150</xdr:rowOff>
    </xdr:to>
    <xdr:sp>
      <xdr:nvSpPr>
        <xdr:cNvPr id="295" name="Line 345"/>
        <xdr:cNvSpPr>
          <a:spLocks/>
        </xdr:cNvSpPr>
      </xdr:nvSpPr>
      <xdr:spPr>
        <a:xfrm>
          <a:off x="3609975" y="274701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188</xdr:row>
      <xdr:rowOff>104775</xdr:rowOff>
    </xdr:from>
    <xdr:to>
      <xdr:col>18</xdr:col>
      <xdr:colOff>0</xdr:colOff>
      <xdr:row>189</xdr:row>
      <xdr:rowOff>57150</xdr:rowOff>
    </xdr:to>
    <xdr:sp>
      <xdr:nvSpPr>
        <xdr:cNvPr id="296" name="Line 346"/>
        <xdr:cNvSpPr>
          <a:spLocks/>
        </xdr:cNvSpPr>
      </xdr:nvSpPr>
      <xdr:spPr>
        <a:xfrm>
          <a:off x="3829050" y="274701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188</xdr:row>
      <xdr:rowOff>104775</xdr:rowOff>
    </xdr:from>
    <xdr:to>
      <xdr:col>20</xdr:col>
      <xdr:colOff>0</xdr:colOff>
      <xdr:row>189</xdr:row>
      <xdr:rowOff>57150</xdr:rowOff>
    </xdr:to>
    <xdr:sp>
      <xdr:nvSpPr>
        <xdr:cNvPr id="297" name="Line 347"/>
        <xdr:cNvSpPr>
          <a:spLocks/>
        </xdr:cNvSpPr>
      </xdr:nvSpPr>
      <xdr:spPr>
        <a:xfrm>
          <a:off x="4267200" y="274701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152400</xdr:colOff>
      <xdr:row>187</xdr:row>
      <xdr:rowOff>0</xdr:rowOff>
    </xdr:from>
    <xdr:to>
      <xdr:col>2</xdr:col>
      <xdr:colOff>66675</xdr:colOff>
      <xdr:row>187</xdr:row>
      <xdr:rowOff>0</xdr:rowOff>
    </xdr:to>
    <xdr:sp>
      <xdr:nvSpPr>
        <xdr:cNvPr id="298" name="Line 348"/>
        <xdr:cNvSpPr>
          <a:spLocks/>
        </xdr:cNvSpPr>
      </xdr:nvSpPr>
      <xdr:spPr>
        <a:xfrm>
          <a:off x="333375" y="272129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152400</xdr:colOff>
      <xdr:row>180</xdr:row>
      <xdr:rowOff>0</xdr:rowOff>
    </xdr:from>
    <xdr:to>
      <xdr:col>2</xdr:col>
      <xdr:colOff>66675</xdr:colOff>
      <xdr:row>180</xdr:row>
      <xdr:rowOff>0</xdr:rowOff>
    </xdr:to>
    <xdr:sp>
      <xdr:nvSpPr>
        <xdr:cNvPr id="299" name="Line 349"/>
        <xdr:cNvSpPr>
          <a:spLocks/>
        </xdr:cNvSpPr>
      </xdr:nvSpPr>
      <xdr:spPr>
        <a:xfrm>
          <a:off x="333375" y="261461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152400</xdr:colOff>
      <xdr:row>185</xdr:row>
      <xdr:rowOff>0</xdr:rowOff>
    </xdr:from>
    <xdr:to>
      <xdr:col>21</xdr:col>
      <xdr:colOff>66675</xdr:colOff>
      <xdr:row>185</xdr:row>
      <xdr:rowOff>0</xdr:rowOff>
    </xdr:to>
    <xdr:sp>
      <xdr:nvSpPr>
        <xdr:cNvPr id="300" name="Line 350"/>
        <xdr:cNvSpPr>
          <a:spLocks/>
        </xdr:cNvSpPr>
      </xdr:nvSpPr>
      <xdr:spPr>
        <a:xfrm>
          <a:off x="4419600" y="269081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152400</xdr:colOff>
      <xdr:row>183</xdr:row>
      <xdr:rowOff>0</xdr:rowOff>
    </xdr:from>
    <xdr:to>
      <xdr:col>21</xdr:col>
      <xdr:colOff>66675</xdr:colOff>
      <xdr:row>183</xdr:row>
      <xdr:rowOff>0</xdr:rowOff>
    </xdr:to>
    <xdr:sp>
      <xdr:nvSpPr>
        <xdr:cNvPr id="301" name="Line 351"/>
        <xdr:cNvSpPr>
          <a:spLocks/>
        </xdr:cNvSpPr>
      </xdr:nvSpPr>
      <xdr:spPr>
        <a:xfrm>
          <a:off x="4419600" y="266033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152400</xdr:colOff>
      <xdr:row>180</xdr:row>
      <xdr:rowOff>0</xdr:rowOff>
    </xdr:from>
    <xdr:to>
      <xdr:col>21</xdr:col>
      <xdr:colOff>66675</xdr:colOff>
      <xdr:row>180</xdr:row>
      <xdr:rowOff>0</xdr:rowOff>
    </xdr:to>
    <xdr:sp>
      <xdr:nvSpPr>
        <xdr:cNvPr id="302" name="Line 352"/>
        <xdr:cNvSpPr>
          <a:spLocks/>
        </xdr:cNvSpPr>
      </xdr:nvSpPr>
      <xdr:spPr>
        <a:xfrm>
          <a:off x="4419600" y="261461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191</xdr:row>
      <xdr:rowOff>0</xdr:rowOff>
    </xdr:from>
    <xdr:to>
      <xdr:col>20</xdr:col>
      <xdr:colOff>85725</xdr:colOff>
      <xdr:row>191</xdr:row>
      <xdr:rowOff>0</xdr:rowOff>
    </xdr:to>
    <xdr:sp>
      <xdr:nvSpPr>
        <xdr:cNvPr id="303" name="Line 353"/>
        <xdr:cNvSpPr>
          <a:spLocks/>
        </xdr:cNvSpPr>
      </xdr:nvSpPr>
      <xdr:spPr>
        <a:xfrm>
          <a:off x="504825" y="2782252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195</xdr:row>
      <xdr:rowOff>0</xdr:rowOff>
    </xdr:from>
    <xdr:to>
      <xdr:col>20</xdr:col>
      <xdr:colOff>85725</xdr:colOff>
      <xdr:row>195</xdr:row>
      <xdr:rowOff>0</xdr:rowOff>
    </xdr:to>
    <xdr:sp>
      <xdr:nvSpPr>
        <xdr:cNvPr id="304" name="Line 354"/>
        <xdr:cNvSpPr>
          <a:spLocks/>
        </xdr:cNvSpPr>
      </xdr:nvSpPr>
      <xdr:spPr>
        <a:xfrm>
          <a:off x="504825" y="2843212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199</xdr:row>
      <xdr:rowOff>0</xdr:rowOff>
    </xdr:from>
    <xdr:to>
      <xdr:col>20</xdr:col>
      <xdr:colOff>85725</xdr:colOff>
      <xdr:row>199</xdr:row>
      <xdr:rowOff>0</xdr:rowOff>
    </xdr:to>
    <xdr:sp>
      <xdr:nvSpPr>
        <xdr:cNvPr id="305" name="Line 355"/>
        <xdr:cNvSpPr>
          <a:spLocks/>
        </xdr:cNvSpPr>
      </xdr:nvSpPr>
      <xdr:spPr>
        <a:xfrm>
          <a:off x="504825" y="2904172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202</xdr:row>
      <xdr:rowOff>0</xdr:rowOff>
    </xdr:from>
    <xdr:to>
      <xdr:col>20</xdr:col>
      <xdr:colOff>85725</xdr:colOff>
      <xdr:row>202</xdr:row>
      <xdr:rowOff>0</xdr:rowOff>
    </xdr:to>
    <xdr:sp>
      <xdr:nvSpPr>
        <xdr:cNvPr id="306" name="Line 356"/>
        <xdr:cNvSpPr>
          <a:spLocks/>
        </xdr:cNvSpPr>
      </xdr:nvSpPr>
      <xdr:spPr>
        <a:xfrm>
          <a:off x="504825" y="2949892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205</xdr:row>
      <xdr:rowOff>0</xdr:rowOff>
    </xdr:from>
    <xdr:to>
      <xdr:col>20</xdr:col>
      <xdr:colOff>85725</xdr:colOff>
      <xdr:row>205</xdr:row>
      <xdr:rowOff>0</xdr:rowOff>
    </xdr:to>
    <xdr:sp>
      <xdr:nvSpPr>
        <xdr:cNvPr id="307" name="Line 357"/>
        <xdr:cNvSpPr>
          <a:spLocks/>
        </xdr:cNvSpPr>
      </xdr:nvSpPr>
      <xdr:spPr>
        <a:xfrm>
          <a:off x="504825" y="2995612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208</xdr:row>
      <xdr:rowOff>0</xdr:rowOff>
    </xdr:from>
    <xdr:to>
      <xdr:col>20</xdr:col>
      <xdr:colOff>85725</xdr:colOff>
      <xdr:row>208</xdr:row>
      <xdr:rowOff>0</xdr:rowOff>
    </xdr:to>
    <xdr:sp>
      <xdr:nvSpPr>
        <xdr:cNvPr id="308" name="Line 358"/>
        <xdr:cNvSpPr>
          <a:spLocks/>
        </xdr:cNvSpPr>
      </xdr:nvSpPr>
      <xdr:spPr>
        <a:xfrm>
          <a:off x="504825" y="3041332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195</xdr:row>
      <xdr:rowOff>0</xdr:rowOff>
    </xdr:from>
    <xdr:to>
      <xdr:col>20</xdr:col>
      <xdr:colOff>0</xdr:colOff>
      <xdr:row>197</xdr:row>
      <xdr:rowOff>76200</xdr:rowOff>
    </xdr:to>
    <xdr:sp>
      <xdr:nvSpPr>
        <xdr:cNvPr id="309" name="AutoShape 359"/>
        <xdr:cNvSpPr>
          <a:spLocks noChangeAspect="1"/>
        </xdr:cNvSpPr>
      </xdr:nvSpPr>
      <xdr:spPr>
        <a:xfrm rot="10800000">
          <a:off x="981075" y="28432125"/>
          <a:ext cx="3286125" cy="381000"/>
        </a:xfrm>
        <a:prstGeom prst="rtTriangle">
          <a:avLst/>
        </a:prstGeom>
        <a:pattFill prst="ltVert">
          <a:fgClr>
            <a:srgbClr val="339966"/>
          </a:fgClr>
          <a:bgClr>
            <a:srgbClr val="FFFFFF"/>
          </a:bgClr>
        </a:patt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180975</xdr:colOff>
      <xdr:row>179</xdr:row>
      <xdr:rowOff>123825</xdr:rowOff>
    </xdr:from>
    <xdr:to>
      <xdr:col>19</xdr:col>
      <xdr:colOff>209550</xdr:colOff>
      <xdr:row>179</xdr:row>
      <xdr:rowOff>133350</xdr:rowOff>
    </xdr:to>
    <xdr:sp>
      <xdr:nvSpPr>
        <xdr:cNvPr id="310" name="Line 360"/>
        <xdr:cNvSpPr>
          <a:spLocks/>
        </xdr:cNvSpPr>
      </xdr:nvSpPr>
      <xdr:spPr>
        <a:xfrm flipV="1">
          <a:off x="1600200" y="26117550"/>
          <a:ext cx="26574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199</xdr:row>
      <xdr:rowOff>0</xdr:rowOff>
    </xdr:from>
    <xdr:to>
      <xdr:col>20</xdr:col>
      <xdr:colOff>0</xdr:colOff>
      <xdr:row>200</xdr:row>
      <xdr:rowOff>0</xdr:rowOff>
    </xdr:to>
    <xdr:sp>
      <xdr:nvSpPr>
        <xdr:cNvPr id="311" name="Rectangle 361"/>
        <xdr:cNvSpPr>
          <a:spLocks/>
        </xdr:cNvSpPr>
      </xdr:nvSpPr>
      <xdr:spPr>
        <a:xfrm>
          <a:off x="3829050" y="29041725"/>
          <a:ext cx="438150" cy="1524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200</xdr:row>
      <xdr:rowOff>104775</xdr:rowOff>
    </xdr:from>
    <xdr:to>
      <xdr:col>20</xdr:col>
      <xdr:colOff>0</xdr:colOff>
      <xdr:row>202</xdr:row>
      <xdr:rowOff>0</xdr:rowOff>
    </xdr:to>
    <xdr:sp>
      <xdr:nvSpPr>
        <xdr:cNvPr id="312" name="AutoShape 362"/>
        <xdr:cNvSpPr>
          <a:spLocks noChangeAspect="1"/>
        </xdr:cNvSpPr>
      </xdr:nvSpPr>
      <xdr:spPr>
        <a:xfrm flipH="1">
          <a:off x="3829050" y="29298900"/>
          <a:ext cx="438150" cy="200025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208</xdr:row>
      <xdr:rowOff>0</xdr:rowOff>
    </xdr:from>
    <xdr:to>
      <xdr:col>14</xdr:col>
      <xdr:colOff>0</xdr:colOff>
      <xdr:row>210</xdr:row>
      <xdr:rowOff>0</xdr:rowOff>
    </xdr:to>
    <xdr:sp>
      <xdr:nvSpPr>
        <xdr:cNvPr id="313" name="AutoShape 363"/>
        <xdr:cNvSpPr>
          <a:spLocks/>
        </xdr:cNvSpPr>
      </xdr:nvSpPr>
      <xdr:spPr>
        <a:xfrm rot="10800000">
          <a:off x="981075" y="30413325"/>
          <a:ext cx="1971675" cy="3048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190</xdr:row>
      <xdr:rowOff>0</xdr:rowOff>
    </xdr:from>
    <xdr:to>
      <xdr:col>5</xdr:col>
      <xdr:colOff>0</xdr:colOff>
      <xdr:row>214</xdr:row>
      <xdr:rowOff>0</xdr:rowOff>
    </xdr:to>
    <xdr:sp>
      <xdr:nvSpPr>
        <xdr:cNvPr id="314" name="Line 364"/>
        <xdr:cNvSpPr>
          <a:spLocks/>
        </xdr:cNvSpPr>
      </xdr:nvSpPr>
      <xdr:spPr>
        <a:xfrm>
          <a:off x="981075" y="27670125"/>
          <a:ext cx="0" cy="365760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214</xdr:row>
      <xdr:rowOff>0</xdr:rowOff>
    </xdr:to>
    <xdr:sp>
      <xdr:nvSpPr>
        <xdr:cNvPr id="315" name="Line 365"/>
        <xdr:cNvSpPr>
          <a:spLocks/>
        </xdr:cNvSpPr>
      </xdr:nvSpPr>
      <xdr:spPr>
        <a:xfrm>
          <a:off x="1200150" y="27670125"/>
          <a:ext cx="0" cy="3657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190</xdr:row>
      <xdr:rowOff>0</xdr:rowOff>
    </xdr:from>
    <xdr:to>
      <xdr:col>8</xdr:col>
      <xdr:colOff>0</xdr:colOff>
      <xdr:row>214</xdr:row>
      <xdr:rowOff>0</xdr:rowOff>
    </xdr:to>
    <xdr:sp>
      <xdr:nvSpPr>
        <xdr:cNvPr id="316" name="Line 366"/>
        <xdr:cNvSpPr>
          <a:spLocks/>
        </xdr:cNvSpPr>
      </xdr:nvSpPr>
      <xdr:spPr>
        <a:xfrm>
          <a:off x="1638300" y="27670125"/>
          <a:ext cx="0" cy="3657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0</xdr:colOff>
      <xdr:row>190</xdr:row>
      <xdr:rowOff>0</xdr:rowOff>
    </xdr:from>
    <xdr:to>
      <xdr:col>14</xdr:col>
      <xdr:colOff>0</xdr:colOff>
      <xdr:row>214</xdr:row>
      <xdr:rowOff>0</xdr:rowOff>
    </xdr:to>
    <xdr:sp>
      <xdr:nvSpPr>
        <xdr:cNvPr id="317" name="Line 367"/>
        <xdr:cNvSpPr>
          <a:spLocks/>
        </xdr:cNvSpPr>
      </xdr:nvSpPr>
      <xdr:spPr>
        <a:xfrm>
          <a:off x="2952750" y="27670125"/>
          <a:ext cx="0" cy="3657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190</xdr:row>
      <xdr:rowOff>0</xdr:rowOff>
    </xdr:from>
    <xdr:to>
      <xdr:col>17</xdr:col>
      <xdr:colOff>0</xdr:colOff>
      <xdr:row>214</xdr:row>
      <xdr:rowOff>0</xdr:rowOff>
    </xdr:to>
    <xdr:sp>
      <xdr:nvSpPr>
        <xdr:cNvPr id="318" name="Line 368"/>
        <xdr:cNvSpPr>
          <a:spLocks/>
        </xdr:cNvSpPr>
      </xdr:nvSpPr>
      <xdr:spPr>
        <a:xfrm>
          <a:off x="3609975" y="27670125"/>
          <a:ext cx="0" cy="365760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190</xdr:row>
      <xdr:rowOff>0</xdr:rowOff>
    </xdr:from>
    <xdr:to>
      <xdr:col>18</xdr:col>
      <xdr:colOff>0</xdr:colOff>
      <xdr:row>214</xdr:row>
      <xdr:rowOff>0</xdr:rowOff>
    </xdr:to>
    <xdr:sp>
      <xdr:nvSpPr>
        <xdr:cNvPr id="319" name="Line 369"/>
        <xdr:cNvSpPr>
          <a:spLocks/>
        </xdr:cNvSpPr>
      </xdr:nvSpPr>
      <xdr:spPr>
        <a:xfrm>
          <a:off x="3829050" y="27670125"/>
          <a:ext cx="0" cy="3657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190</xdr:row>
      <xdr:rowOff>0</xdr:rowOff>
    </xdr:from>
    <xdr:to>
      <xdr:col>20</xdr:col>
      <xdr:colOff>0</xdr:colOff>
      <xdr:row>214</xdr:row>
      <xdr:rowOff>0</xdr:rowOff>
    </xdr:to>
    <xdr:sp>
      <xdr:nvSpPr>
        <xdr:cNvPr id="320" name="Line 370"/>
        <xdr:cNvSpPr>
          <a:spLocks/>
        </xdr:cNvSpPr>
      </xdr:nvSpPr>
      <xdr:spPr>
        <a:xfrm>
          <a:off x="4267200" y="27670125"/>
          <a:ext cx="0" cy="3657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188</xdr:row>
      <xdr:rowOff>104775</xdr:rowOff>
    </xdr:from>
    <xdr:to>
      <xdr:col>8</xdr:col>
      <xdr:colOff>0</xdr:colOff>
      <xdr:row>189</xdr:row>
      <xdr:rowOff>57150</xdr:rowOff>
    </xdr:to>
    <xdr:sp>
      <xdr:nvSpPr>
        <xdr:cNvPr id="321" name="Line 371"/>
        <xdr:cNvSpPr>
          <a:spLocks/>
        </xdr:cNvSpPr>
      </xdr:nvSpPr>
      <xdr:spPr>
        <a:xfrm>
          <a:off x="1638300" y="274701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0</xdr:colOff>
      <xdr:row>208</xdr:row>
      <xdr:rowOff>0</xdr:rowOff>
    </xdr:from>
    <xdr:to>
      <xdr:col>17</xdr:col>
      <xdr:colOff>0</xdr:colOff>
      <xdr:row>210</xdr:row>
      <xdr:rowOff>0</xdr:rowOff>
    </xdr:to>
    <xdr:sp>
      <xdr:nvSpPr>
        <xdr:cNvPr id="322" name="AutoShape 372"/>
        <xdr:cNvSpPr>
          <a:spLocks/>
        </xdr:cNvSpPr>
      </xdr:nvSpPr>
      <xdr:spPr>
        <a:xfrm rot="10800000" flipH="1">
          <a:off x="2952750" y="30413325"/>
          <a:ext cx="657225" cy="3048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206</xdr:row>
      <xdr:rowOff>0</xdr:rowOff>
    </xdr:from>
    <xdr:to>
      <xdr:col>20</xdr:col>
      <xdr:colOff>0</xdr:colOff>
      <xdr:row>208</xdr:row>
      <xdr:rowOff>0</xdr:rowOff>
    </xdr:to>
    <xdr:sp>
      <xdr:nvSpPr>
        <xdr:cNvPr id="323" name="AutoShape 373"/>
        <xdr:cNvSpPr>
          <a:spLocks/>
        </xdr:cNvSpPr>
      </xdr:nvSpPr>
      <xdr:spPr>
        <a:xfrm flipH="1">
          <a:off x="3609975" y="30108525"/>
          <a:ext cx="657225" cy="3048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203</xdr:row>
      <xdr:rowOff>76200</xdr:rowOff>
    </xdr:from>
    <xdr:to>
      <xdr:col>14</xdr:col>
      <xdr:colOff>0</xdr:colOff>
      <xdr:row>205</xdr:row>
      <xdr:rowOff>0</xdr:rowOff>
    </xdr:to>
    <xdr:sp>
      <xdr:nvSpPr>
        <xdr:cNvPr id="324" name="AutoShape 374"/>
        <xdr:cNvSpPr>
          <a:spLocks/>
        </xdr:cNvSpPr>
      </xdr:nvSpPr>
      <xdr:spPr>
        <a:xfrm rot="10800000" flipV="1">
          <a:off x="981075" y="29727525"/>
          <a:ext cx="1971675" cy="22860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204</xdr:row>
      <xdr:rowOff>85725</xdr:rowOff>
    </xdr:from>
    <xdr:to>
      <xdr:col>19</xdr:col>
      <xdr:colOff>190500</xdr:colOff>
      <xdr:row>205</xdr:row>
      <xdr:rowOff>0</xdr:rowOff>
    </xdr:to>
    <xdr:sp>
      <xdr:nvSpPr>
        <xdr:cNvPr id="325" name="AutoShape 375"/>
        <xdr:cNvSpPr>
          <a:spLocks noChangeAspect="1"/>
        </xdr:cNvSpPr>
      </xdr:nvSpPr>
      <xdr:spPr>
        <a:xfrm rot="10800000" flipV="1">
          <a:off x="3609975" y="29889450"/>
          <a:ext cx="628650" cy="66675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9525</xdr:colOff>
      <xdr:row>205</xdr:row>
      <xdr:rowOff>0</xdr:rowOff>
    </xdr:from>
    <xdr:to>
      <xdr:col>16</xdr:col>
      <xdr:colOff>209550</xdr:colOff>
      <xdr:row>205</xdr:row>
      <xdr:rowOff>76200</xdr:rowOff>
    </xdr:to>
    <xdr:sp>
      <xdr:nvSpPr>
        <xdr:cNvPr id="326" name="AutoShape 376"/>
        <xdr:cNvSpPr>
          <a:spLocks noChangeAspect="1"/>
        </xdr:cNvSpPr>
      </xdr:nvSpPr>
      <xdr:spPr>
        <a:xfrm flipV="1">
          <a:off x="2962275" y="29956125"/>
          <a:ext cx="638175" cy="7620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210</xdr:row>
      <xdr:rowOff>85725</xdr:rowOff>
    </xdr:from>
    <xdr:to>
      <xdr:col>20</xdr:col>
      <xdr:colOff>0</xdr:colOff>
      <xdr:row>213</xdr:row>
      <xdr:rowOff>0</xdr:rowOff>
    </xdr:to>
    <xdr:sp>
      <xdr:nvSpPr>
        <xdr:cNvPr id="327" name="AutoShape 377"/>
        <xdr:cNvSpPr>
          <a:spLocks noChangeAspect="1"/>
        </xdr:cNvSpPr>
      </xdr:nvSpPr>
      <xdr:spPr>
        <a:xfrm rot="10800000" flipV="1">
          <a:off x="981075" y="30803850"/>
          <a:ext cx="3286125" cy="371475"/>
        </a:xfrm>
        <a:prstGeom prst="rtTriangle">
          <a:avLst/>
        </a:prstGeom>
        <a:pattFill prst="ltVert">
          <a:fgClr>
            <a:srgbClr val="993300"/>
          </a:fgClr>
          <a:bgClr>
            <a:srgbClr val="FFFFFF"/>
          </a:bgClr>
        </a:patt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213</xdr:row>
      <xdr:rowOff>0</xdr:rowOff>
    </xdr:from>
    <xdr:to>
      <xdr:col>20</xdr:col>
      <xdr:colOff>85725</xdr:colOff>
      <xdr:row>213</xdr:row>
      <xdr:rowOff>0</xdr:rowOff>
    </xdr:to>
    <xdr:sp>
      <xdr:nvSpPr>
        <xdr:cNvPr id="328" name="Line 378"/>
        <xdr:cNvSpPr>
          <a:spLocks/>
        </xdr:cNvSpPr>
      </xdr:nvSpPr>
      <xdr:spPr>
        <a:xfrm>
          <a:off x="504825" y="3117532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217</xdr:row>
      <xdr:rowOff>0</xdr:rowOff>
    </xdr:from>
    <xdr:to>
      <xdr:col>20</xdr:col>
      <xdr:colOff>85725</xdr:colOff>
      <xdr:row>217</xdr:row>
      <xdr:rowOff>0</xdr:rowOff>
    </xdr:to>
    <xdr:sp>
      <xdr:nvSpPr>
        <xdr:cNvPr id="329" name="Line 379"/>
        <xdr:cNvSpPr>
          <a:spLocks/>
        </xdr:cNvSpPr>
      </xdr:nvSpPr>
      <xdr:spPr>
        <a:xfrm>
          <a:off x="504825" y="3178492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221</xdr:row>
      <xdr:rowOff>0</xdr:rowOff>
    </xdr:from>
    <xdr:to>
      <xdr:col>20</xdr:col>
      <xdr:colOff>85725</xdr:colOff>
      <xdr:row>221</xdr:row>
      <xdr:rowOff>0</xdr:rowOff>
    </xdr:to>
    <xdr:sp>
      <xdr:nvSpPr>
        <xdr:cNvPr id="330" name="Line 380"/>
        <xdr:cNvSpPr>
          <a:spLocks/>
        </xdr:cNvSpPr>
      </xdr:nvSpPr>
      <xdr:spPr>
        <a:xfrm>
          <a:off x="504825" y="3239452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224</xdr:row>
      <xdr:rowOff>85725</xdr:rowOff>
    </xdr:from>
    <xdr:to>
      <xdr:col>20</xdr:col>
      <xdr:colOff>85725</xdr:colOff>
      <xdr:row>224</xdr:row>
      <xdr:rowOff>85725</xdr:rowOff>
    </xdr:to>
    <xdr:sp>
      <xdr:nvSpPr>
        <xdr:cNvPr id="331" name="Line 381"/>
        <xdr:cNvSpPr>
          <a:spLocks/>
        </xdr:cNvSpPr>
      </xdr:nvSpPr>
      <xdr:spPr>
        <a:xfrm>
          <a:off x="504825" y="3293745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213</xdr:row>
      <xdr:rowOff>114300</xdr:rowOff>
    </xdr:from>
    <xdr:to>
      <xdr:col>3</xdr:col>
      <xdr:colOff>0</xdr:colOff>
      <xdr:row>226</xdr:row>
      <xdr:rowOff>85725</xdr:rowOff>
    </xdr:to>
    <xdr:sp>
      <xdr:nvSpPr>
        <xdr:cNvPr id="332" name="Line 382"/>
        <xdr:cNvSpPr>
          <a:spLocks/>
        </xdr:cNvSpPr>
      </xdr:nvSpPr>
      <xdr:spPr>
        <a:xfrm>
          <a:off x="542925" y="31289625"/>
          <a:ext cx="0" cy="1952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213</xdr:row>
      <xdr:rowOff>114300</xdr:rowOff>
    </xdr:from>
    <xdr:to>
      <xdr:col>5</xdr:col>
      <xdr:colOff>0</xdr:colOff>
      <xdr:row>226</xdr:row>
      <xdr:rowOff>85725</xdr:rowOff>
    </xdr:to>
    <xdr:sp>
      <xdr:nvSpPr>
        <xdr:cNvPr id="333" name="Line 383"/>
        <xdr:cNvSpPr>
          <a:spLocks/>
        </xdr:cNvSpPr>
      </xdr:nvSpPr>
      <xdr:spPr>
        <a:xfrm>
          <a:off x="981075" y="31289625"/>
          <a:ext cx="0" cy="1952625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213</xdr:row>
      <xdr:rowOff>114300</xdr:rowOff>
    </xdr:from>
    <xdr:to>
      <xdr:col>6</xdr:col>
      <xdr:colOff>0</xdr:colOff>
      <xdr:row>226</xdr:row>
      <xdr:rowOff>85725</xdr:rowOff>
    </xdr:to>
    <xdr:sp>
      <xdr:nvSpPr>
        <xdr:cNvPr id="334" name="Line 384"/>
        <xdr:cNvSpPr>
          <a:spLocks/>
        </xdr:cNvSpPr>
      </xdr:nvSpPr>
      <xdr:spPr>
        <a:xfrm>
          <a:off x="1200150" y="31289625"/>
          <a:ext cx="0" cy="1952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213</xdr:row>
      <xdr:rowOff>114300</xdr:rowOff>
    </xdr:from>
    <xdr:to>
      <xdr:col>8</xdr:col>
      <xdr:colOff>0</xdr:colOff>
      <xdr:row>226</xdr:row>
      <xdr:rowOff>85725</xdr:rowOff>
    </xdr:to>
    <xdr:sp>
      <xdr:nvSpPr>
        <xdr:cNvPr id="335" name="Line 385"/>
        <xdr:cNvSpPr>
          <a:spLocks/>
        </xdr:cNvSpPr>
      </xdr:nvSpPr>
      <xdr:spPr>
        <a:xfrm>
          <a:off x="1638300" y="31289625"/>
          <a:ext cx="0" cy="1952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0</xdr:colOff>
      <xdr:row>213</xdr:row>
      <xdr:rowOff>114300</xdr:rowOff>
    </xdr:from>
    <xdr:to>
      <xdr:col>14</xdr:col>
      <xdr:colOff>0</xdr:colOff>
      <xdr:row>226</xdr:row>
      <xdr:rowOff>85725</xdr:rowOff>
    </xdr:to>
    <xdr:sp>
      <xdr:nvSpPr>
        <xdr:cNvPr id="336" name="Line 386"/>
        <xdr:cNvSpPr>
          <a:spLocks/>
        </xdr:cNvSpPr>
      </xdr:nvSpPr>
      <xdr:spPr>
        <a:xfrm>
          <a:off x="2952750" y="31289625"/>
          <a:ext cx="0" cy="1952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213</xdr:row>
      <xdr:rowOff>114300</xdr:rowOff>
    </xdr:from>
    <xdr:to>
      <xdr:col>17</xdr:col>
      <xdr:colOff>0</xdr:colOff>
      <xdr:row>226</xdr:row>
      <xdr:rowOff>85725</xdr:rowOff>
    </xdr:to>
    <xdr:sp>
      <xdr:nvSpPr>
        <xdr:cNvPr id="337" name="Line 387"/>
        <xdr:cNvSpPr>
          <a:spLocks/>
        </xdr:cNvSpPr>
      </xdr:nvSpPr>
      <xdr:spPr>
        <a:xfrm>
          <a:off x="3609975" y="31289625"/>
          <a:ext cx="0" cy="1952625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213</xdr:row>
      <xdr:rowOff>114300</xdr:rowOff>
    </xdr:from>
    <xdr:to>
      <xdr:col>18</xdr:col>
      <xdr:colOff>0</xdr:colOff>
      <xdr:row>226</xdr:row>
      <xdr:rowOff>85725</xdr:rowOff>
    </xdr:to>
    <xdr:sp>
      <xdr:nvSpPr>
        <xdr:cNvPr id="338" name="Line 388"/>
        <xdr:cNvSpPr>
          <a:spLocks/>
        </xdr:cNvSpPr>
      </xdr:nvSpPr>
      <xdr:spPr>
        <a:xfrm>
          <a:off x="3829050" y="31289625"/>
          <a:ext cx="0" cy="1952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213</xdr:row>
      <xdr:rowOff>114300</xdr:rowOff>
    </xdr:from>
    <xdr:to>
      <xdr:col>20</xdr:col>
      <xdr:colOff>0</xdr:colOff>
      <xdr:row>226</xdr:row>
      <xdr:rowOff>85725</xdr:rowOff>
    </xdr:to>
    <xdr:sp>
      <xdr:nvSpPr>
        <xdr:cNvPr id="339" name="Line 389"/>
        <xdr:cNvSpPr>
          <a:spLocks/>
        </xdr:cNvSpPr>
      </xdr:nvSpPr>
      <xdr:spPr>
        <a:xfrm>
          <a:off x="4267200" y="31289625"/>
          <a:ext cx="0" cy="1952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187</xdr:row>
      <xdr:rowOff>0</xdr:rowOff>
    </xdr:from>
    <xdr:to>
      <xdr:col>27</xdr:col>
      <xdr:colOff>0</xdr:colOff>
      <xdr:row>187</xdr:row>
      <xdr:rowOff>0</xdr:rowOff>
    </xdr:to>
    <xdr:sp>
      <xdr:nvSpPr>
        <xdr:cNvPr id="340" name="Line 390"/>
        <xdr:cNvSpPr>
          <a:spLocks/>
        </xdr:cNvSpPr>
      </xdr:nvSpPr>
      <xdr:spPr>
        <a:xfrm>
          <a:off x="5143500" y="27212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27</xdr:col>
      <xdr:colOff>0</xdr:colOff>
      <xdr:row>180</xdr:row>
      <xdr:rowOff>0</xdr:rowOff>
    </xdr:from>
    <xdr:to>
      <xdr:col>27</xdr:col>
      <xdr:colOff>0</xdr:colOff>
      <xdr:row>187</xdr:row>
      <xdr:rowOff>0</xdr:rowOff>
    </xdr:to>
    <xdr:sp>
      <xdr:nvSpPr>
        <xdr:cNvPr id="341" name="Line 391"/>
        <xdr:cNvSpPr>
          <a:spLocks/>
        </xdr:cNvSpPr>
      </xdr:nvSpPr>
      <xdr:spPr>
        <a:xfrm flipV="1">
          <a:off x="5800725" y="26146125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180</xdr:row>
      <xdr:rowOff>0</xdr:rowOff>
    </xdr:from>
    <xdr:to>
      <xdr:col>27</xdr:col>
      <xdr:colOff>0</xdr:colOff>
      <xdr:row>187</xdr:row>
      <xdr:rowOff>0</xdr:rowOff>
    </xdr:to>
    <xdr:sp>
      <xdr:nvSpPr>
        <xdr:cNvPr id="342" name="Line 392"/>
        <xdr:cNvSpPr>
          <a:spLocks/>
        </xdr:cNvSpPr>
      </xdr:nvSpPr>
      <xdr:spPr>
        <a:xfrm flipH="1">
          <a:off x="5143500" y="26146125"/>
          <a:ext cx="6572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195</xdr:row>
      <xdr:rowOff>0</xdr:rowOff>
    </xdr:from>
    <xdr:to>
      <xdr:col>17</xdr:col>
      <xdr:colOff>0</xdr:colOff>
      <xdr:row>197</xdr:row>
      <xdr:rowOff>0</xdr:rowOff>
    </xdr:to>
    <xdr:sp>
      <xdr:nvSpPr>
        <xdr:cNvPr id="343" name="Line 393"/>
        <xdr:cNvSpPr>
          <a:spLocks/>
        </xdr:cNvSpPr>
      </xdr:nvSpPr>
      <xdr:spPr>
        <a:xfrm>
          <a:off x="3609975" y="28432125"/>
          <a:ext cx="0" cy="3048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195</xdr:row>
      <xdr:rowOff>0</xdr:rowOff>
    </xdr:from>
    <xdr:to>
      <xdr:col>20</xdr:col>
      <xdr:colOff>0</xdr:colOff>
      <xdr:row>197</xdr:row>
      <xdr:rowOff>85725</xdr:rowOff>
    </xdr:to>
    <xdr:sp>
      <xdr:nvSpPr>
        <xdr:cNvPr id="344" name="Line 394"/>
        <xdr:cNvSpPr>
          <a:spLocks/>
        </xdr:cNvSpPr>
      </xdr:nvSpPr>
      <xdr:spPr>
        <a:xfrm>
          <a:off x="4267200" y="28432125"/>
          <a:ext cx="0" cy="390525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9525</xdr:colOff>
      <xdr:row>190</xdr:row>
      <xdr:rowOff>95250</xdr:rowOff>
    </xdr:from>
    <xdr:to>
      <xdr:col>20</xdr:col>
      <xdr:colOff>0</xdr:colOff>
      <xdr:row>193</xdr:row>
      <xdr:rowOff>0</xdr:rowOff>
    </xdr:to>
    <xdr:grpSp>
      <xdr:nvGrpSpPr>
        <xdr:cNvPr id="345" name="Group 395"/>
        <xdr:cNvGrpSpPr>
          <a:grpSpLocks/>
        </xdr:cNvGrpSpPr>
      </xdr:nvGrpSpPr>
      <xdr:grpSpPr>
        <a:xfrm>
          <a:off x="990600" y="27765375"/>
          <a:ext cx="3276600" cy="361950"/>
          <a:chOff x="86" y="3087"/>
          <a:chExt cx="254" cy="41"/>
        </a:xfrm>
        <a:solidFill>
          <a:srgbClr val="FFFFFF"/>
        </a:solidFill>
      </xdr:grpSpPr>
      <xdr:sp>
        <xdr:nvSpPr>
          <xdr:cNvPr id="346" name="AutoShape 396"/>
          <xdr:cNvSpPr>
            <a:spLocks noChangeAspect="1"/>
          </xdr:cNvSpPr>
        </xdr:nvSpPr>
        <xdr:spPr>
          <a:xfrm rot="10800000" flipH="1">
            <a:off x="86" y="3094"/>
            <a:ext cx="204" cy="34"/>
          </a:xfrm>
          <a:prstGeom prst="rtTriangle">
            <a:avLst/>
          </a:prstGeom>
          <a:pattFill prst="ltVert">
            <a:fgClr>
              <a:srgbClr val="339966"/>
            </a:fgClr>
            <a:bgClr>
              <a:srgbClr val="FFFFFF"/>
            </a:bgClr>
          </a:patt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47" name="AutoShape 397"/>
          <xdr:cNvSpPr>
            <a:spLocks noChangeAspect="1"/>
          </xdr:cNvSpPr>
        </xdr:nvSpPr>
        <xdr:spPr>
          <a:xfrm flipH="1">
            <a:off x="289" y="3087"/>
            <a:ext cx="51" cy="7"/>
          </a:xfrm>
          <a:prstGeom prst="rtTriangle">
            <a:avLst/>
          </a:prstGeom>
          <a:pattFill prst="ltVert">
            <a:fgClr>
              <a:srgbClr val="339966"/>
            </a:fgClr>
            <a:bgClr>
              <a:srgbClr val="FFFFFF"/>
            </a:bgClr>
          </a:patt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190</xdr:row>
      <xdr:rowOff>152400</xdr:rowOff>
    </xdr:from>
    <xdr:to>
      <xdr:col>5</xdr:col>
      <xdr:colOff>9525</xdr:colOff>
      <xdr:row>193</xdr:row>
      <xdr:rowOff>0</xdr:rowOff>
    </xdr:to>
    <xdr:sp>
      <xdr:nvSpPr>
        <xdr:cNvPr id="348" name="Line 398"/>
        <xdr:cNvSpPr>
          <a:spLocks/>
        </xdr:cNvSpPr>
      </xdr:nvSpPr>
      <xdr:spPr>
        <a:xfrm>
          <a:off x="990600" y="27822525"/>
          <a:ext cx="0" cy="3048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190</xdr:row>
      <xdr:rowOff>95250</xdr:rowOff>
    </xdr:from>
    <xdr:to>
      <xdr:col>20</xdr:col>
      <xdr:colOff>0</xdr:colOff>
      <xdr:row>190</xdr:row>
      <xdr:rowOff>152400</xdr:rowOff>
    </xdr:to>
    <xdr:sp>
      <xdr:nvSpPr>
        <xdr:cNvPr id="349" name="Line 399"/>
        <xdr:cNvSpPr>
          <a:spLocks/>
        </xdr:cNvSpPr>
      </xdr:nvSpPr>
      <xdr:spPr>
        <a:xfrm>
          <a:off x="4267200" y="27765375"/>
          <a:ext cx="0" cy="571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217</xdr:row>
      <xdr:rowOff>0</xdr:rowOff>
    </xdr:from>
    <xdr:to>
      <xdr:col>20</xdr:col>
      <xdr:colOff>0</xdr:colOff>
      <xdr:row>217</xdr:row>
      <xdr:rowOff>38100</xdr:rowOff>
    </xdr:to>
    <xdr:sp>
      <xdr:nvSpPr>
        <xdr:cNvPr id="350" name="Line 400"/>
        <xdr:cNvSpPr>
          <a:spLocks/>
        </xdr:cNvSpPr>
      </xdr:nvSpPr>
      <xdr:spPr>
        <a:xfrm flipV="1">
          <a:off x="4267200" y="31784925"/>
          <a:ext cx="0" cy="38100"/>
        </a:xfrm>
        <a:prstGeom prst="line">
          <a:avLst/>
        </a:prstGeom>
        <a:pattFill prst="ltVert">
          <a:fgClr>
            <a:srgbClr val="993300"/>
          </a:fgClr>
          <a:bgClr>
            <a:srgbClr val="FFFFFF"/>
          </a:bgClr>
        </a:patt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220</xdr:row>
      <xdr:rowOff>152400</xdr:rowOff>
    </xdr:from>
    <xdr:to>
      <xdr:col>20</xdr:col>
      <xdr:colOff>0</xdr:colOff>
      <xdr:row>221</xdr:row>
      <xdr:rowOff>0</xdr:rowOff>
    </xdr:to>
    <xdr:sp>
      <xdr:nvSpPr>
        <xdr:cNvPr id="351" name="Line 401"/>
        <xdr:cNvSpPr>
          <a:spLocks/>
        </xdr:cNvSpPr>
      </xdr:nvSpPr>
      <xdr:spPr>
        <a:xfrm>
          <a:off x="4267200" y="32394525"/>
          <a:ext cx="0" cy="0"/>
        </a:xfrm>
        <a:prstGeom prst="line">
          <a:avLst/>
        </a:prstGeom>
        <a:pattFill prst="ltVert">
          <a:fgClr>
            <a:srgbClr val="0000FF"/>
          </a:fgClr>
          <a:bgClr>
            <a:srgbClr val="FFFFFF"/>
          </a:bgClr>
        </a:patt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171450</xdr:colOff>
      <xdr:row>179</xdr:row>
      <xdr:rowOff>133350</xdr:rowOff>
    </xdr:from>
    <xdr:to>
      <xdr:col>7</xdr:col>
      <xdr:colOff>180975</xdr:colOff>
      <xdr:row>186</xdr:row>
      <xdr:rowOff>133350</xdr:rowOff>
    </xdr:to>
    <xdr:sp>
      <xdr:nvSpPr>
        <xdr:cNvPr id="352" name="Line 402"/>
        <xdr:cNvSpPr>
          <a:spLocks/>
        </xdr:cNvSpPr>
      </xdr:nvSpPr>
      <xdr:spPr>
        <a:xfrm flipV="1">
          <a:off x="933450" y="26127075"/>
          <a:ext cx="666750" cy="10668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180</xdr:row>
      <xdr:rowOff>0</xdr:rowOff>
    </xdr:from>
    <xdr:to>
      <xdr:col>5</xdr:col>
      <xdr:colOff>104775</xdr:colOff>
      <xdr:row>181</xdr:row>
      <xdr:rowOff>47625</xdr:rowOff>
    </xdr:to>
    <xdr:sp>
      <xdr:nvSpPr>
        <xdr:cNvPr id="353" name="AutoShape 403"/>
        <xdr:cNvSpPr>
          <a:spLocks/>
        </xdr:cNvSpPr>
      </xdr:nvSpPr>
      <xdr:spPr>
        <a:xfrm>
          <a:off x="542925" y="26146125"/>
          <a:ext cx="542925" cy="200025"/>
        </a:xfrm>
        <a:prstGeom prst="borderCallout2">
          <a:avLst>
            <a:gd name="adj1" fmla="val 111902"/>
            <a:gd name="adj2" fmla="val 86365"/>
            <a:gd name="adj3" fmla="val 90476"/>
            <a:gd name="adj4" fmla="val 4546"/>
            <a:gd name="adj5" fmla="val 69046"/>
            <a:gd name="adj6" fmla="val 4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E"/>
              <a:ea typeface="Times New Roman CE"/>
              <a:cs typeface="Times New Roman CE"/>
            </a:rPr>
            <a:t>pálya</a:t>
          </a:r>
        </a:p>
      </xdr:txBody>
    </xdr:sp>
    <xdr:clientData/>
  </xdr:twoCellAnchor>
  <xdr:twoCellAnchor>
    <xdr:from>
      <xdr:col>18</xdr:col>
      <xdr:colOff>0</xdr:colOff>
      <xdr:row>179</xdr:row>
      <xdr:rowOff>95250</xdr:rowOff>
    </xdr:from>
    <xdr:to>
      <xdr:col>18</xdr:col>
      <xdr:colOff>0</xdr:colOff>
      <xdr:row>180</xdr:row>
      <xdr:rowOff>57150</xdr:rowOff>
    </xdr:to>
    <xdr:sp>
      <xdr:nvSpPr>
        <xdr:cNvPr id="354" name="Line 404"/>
        <xdr:cNvSpPr>
          <a:spLocks/>
        </xdr:cNvSpPr>
      </xdr:nvSpPr>
      <xdr:spPr>
        <a:xfrm>
          <a:off x="3829050" y="26088975"/>
          <a:ext cx="0" cy="1143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9525</xdr:colOff>
      <xdr:row>220</xdr:row>
      <xdr:rowOff>114300</xdr:rowOff>
    </xdr:from>
    <xdr:to>
      <xdr:col>20</xdr:col>
      <xdr:colOff>0</xdr:colOff>
      <xdr:row>222</xdr:row>
      <xdr:rowOff>95250</xdr:rowOff>
    </xdr:to>
    <xdr:grpSp>
      <xdr:nvGrpSpPr>
        <xdr:cNvPr id="355" name="Group 405"/>
        <xdr:cNvGrpSpPr>
          <a:grpSpLocks/>
        </xdr:cNvGrpSpPr>
      </xdr:nvGrpSpPr>
      <xdr:grpSpPr>
        <a:xfrm>
          <a:off x="990600" y="32356425"/>
          <a:ext cx="3276600" cy="285750"/>
          <a:chOff x="86" y="3612"/>
          <a:chExt cx="254" cy="34"/>
        </a:xfrm>
        <a:solidFill>
          <a:srgbClr val="FFFFFF"/>
        </a:solidFill>
      </xdr:grpSpPr>
      <xdr:sp>
        <xdr:nvSpPr>
          <xdr:cNvPr id="356" name="AutoShape 406"/>
          <xdr:cNvSpPr>
            <a:spLocks noChangeAspect="1"/>
          </xdr:cNvSpPr>
        </xdr:nvSpPr>
        <xdr:spPr>
          <a:xfrm rot="10800000" flipH="1">
            <a:off x="103" y="3619"/>
            <a:ext cx="187" cy="27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57" name="AutoShape 407"/>
          <xdr:cNvSpPr>
            <a:spLocks noChangeAspect="1"/>
          </xdr:cNvSpPr>
        </xdr:nvSpPr>
        <xdr:spPr>
          <a:xfrm flipH="1">
            <a:off x="289" y="3612"/>
            <a:ext cx="51" cy="7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58" name="AutoShape 408"/>
          <xdr:cNvSpPr>
            <a:spLocks noChangeAspect="1"/>
          </xdr:cNvSpPr>
        </xdr:nvSpPr>
        <xdr:spPr>
          <a:xfrm flipH="1">
            <a:off x="86" y="3617"/>
            <a:ext cx="16" cy="2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5</xdr:col>
      <xdr:colOff>114300</xdr:colOff>
      <xdr:row>220</xdr:row>
      <xdr:rowOff>0</xdr:rowOff>
    </xdr:from>
    <xdr:to>
      <xdr:col>5</xdr:col>
      <xdr:colOff>142875</xdr:colOff>
      <xdr:row>220</xdr:row>
      <xdr:rowOff>152400</xdr:rowOff>
    </xdr:to>
    <xdr:sp>
      <xdr:nvSpPr>
        <xdr:cNvPr id="359" name="Line 409"/>
        <xdr:cNvSpPr>
          <a:spLocks/>
        </xdr:cNvSpPr>
      </xdr:nvSpPr>
      <xdr:spPr>
        <a:xfrm>
          <a:off x="1095375" y="32242125"/>
          <a:ext cx="28575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9525</xdr:colOff>
      <xdr:row>223</xdr:row>
      <xdr:rowOff>123825</xdr:rowOff>
    </xdr:from>
    <xdr:to>
      <xdr:col>20</xdr:col>
      <xdr:colOff>0</xdr:colOff>
      <xdr:row>227</xdr:row>
      <xdr:rowOff>66675</xdr:rowOff>
    </xdr:to>
    <xdr:grpSp>
      <xdr:nvGrpSpPr>
        <xdr:cNvPr id="360" name="Group 410"/>
        <xdr:cNvGrpSpPr>
          <a:grpSpLocks/>
        </xdr:cNvGrpSpPr>
      </xdr:nvGrpSpPr>
      <xdr:grpSpPr>
        <a:xfrm>
          <a:off x="990600" y="32823150"/>
          <a:ext cx="3276600" cy="552450"/>
          <a:chOff x="86" y="3673"/>
          <a:chExt cx="254" cy="78"/>
        </a:xfrm>
        <a:solidFill>
          <a:srgbClr val="FFFFFF"/>
        </a:solidFill>
      </xdr:grpSpPr>
      <xdr:sp>
        <xdr:nvSpPr>
          <xdr:cNvPr id="361" name="AutoShape 411"/>
          <xdr:cNvSpPr>
            <a:spLocks noChangeAspect="1"/>
          </xdr:cNvSpPr>
        </xdr:nvSpPr>
        <xdr:spPr>
          <a:xfrm rot="10800000" flipH="1">
            <a:off x="103" y="3689"/>
            <a:ext cx="187" cy="62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62" name="AutoShape 412"/>
          <xdr:cNvSpPr>
            <a:spLocks noChangeAspect="1"/>
          </xdr:cNvSpPr>
        </xdr:nvSpPr>
        <xdr:spPr>
          <a:xfrm flipH="1">
            <a:off x="289" y="3673"/>
            <a:ext cx="51" cy="16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63" name="AutoShape 413"/>
          <xdr:cNvSpPr>
            <a:spLocks noChangeAspect="1"/>
          </xdr:cNvSpPr>
        </xdr:nvSpPr>
        <xdr:spPr>
          <a:xfrm flipH="1" flipV="1">
            <a:off x="86" y="3689"/>
            <a:ext cx="16" cy="62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214</xdr:row>
      <xdr:rowOff>19050</xdr:rowOff>
    </xdr:from>
    <xdr:to>
      <xdr:col>20</xdr:col>
      <xdr:colOff>0</xdr:colOff>
      <xdr:row>217</xdr:row>
      <xdr:rowOff>123825</xdr:rowOff>
    </xdr:to>
    <xdr:grpSp>
      <xdr:nvGrpSpPr>
        <xdr:cNvPr id="364" name="Group 414"/>
        <xdr:cNvGrpSpPr>
          <a:grpSpLocks/>
        </xdr:cNvGrpSpPr>
      </xdr:nvGrpSpPr>
      <xdr:grpSpPr>
        <a:xfrm flipV="1">
          <a:off x="990600" y="31346775"/>
          <a:ext cx="3276600" cy="561975"/>
          <a:chOff x="86" y="3612"/>
          <a:chExt cx="254" cy="34"/>
        </a:xfrm>
        <a:solidFill>
          <a:srgbClr val="FFFFFF"/>
        </a:solidFill>
      </xdr:grpSpPr>
      <xdr:sp>
        <xdr:nvSpPr>
          <xdr:cNvPr id="365" name="AutoShape 415"/>
          <xdr:cNvSpPr>
            <a:spLocks noChangeAspect="1"/>
          </xdr:cNvSpPr>
        </xdr:nvSpPr>
        <xdr:spPr>
          <a:xfrm rot="10800000" flipH="1">
            <a:off x="103" y="3619"/>
            <a:ext cx="187" cy="27"/>
          </a:xfrm>
          <a:prstGeom prst="rtTriangle">
            <a:avLst/>
          </a:prstGeom>
          <a:pattFill prst="ltVert">
            <a:fgClr>
              <a:srgbClr val="993300"/>
            </a:fgClr>
            <a:bgClr>
              <a:srgbClr val="FFFFFF"/>
            </a:bgClr>
          </a:patt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66" name="AutoShape 416"/>
          <xdr:cNvSpPr>
            <a:spLocks noChangeAspect="1"/>
          </xdr:cNvSpPr>
        </xdr:nvSpPr>
        <xdr:spPr>
          <a:xfrm flipH="1">
            <a:off x="289" y="3612"/>
            <a:ext cx="51" cy="7"/>
          </a:xfrm>
          <a:prstGeom prst="rtTriangle">
            <a:avLst/>
          </a:prstGeom>
          <a:pattFill prst="ltVert">
            <a:fgClr>
              <a:srgbClr val="993300"/>
            </a:fgClr>
            <a:bgClr>
              <a:srgbClr val="FFFFFF"/>
            </a:bgClr>
          </a:patt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67" name="AutoShape 417"/>
          <xdr:cNvSpPr>
            <a:spLocks noChangeAspect="1"/>
          </xdr:cNvSpPr>
        </xdr:nvSpPr>
        <xdr:spPr>
          <a:xfrm flipH="1">
            <a:off x="86" y="3617"/>
            <a:ext cx="16" cy="2"/>
          </a:xfrm>
          <a:prstGeom prst="rtTriangle">
            <a:avLst/>
          </a:prstGeom>
          <a:pattFill prst="ltVert">
            <a:fgClr>
              <a:srgbClr val="993300"/>
            </a:fgClr>
            <a:bgClr>
              <a:srgbClr val="FFFFFF"/>
            </a:bgClr>
          </a:patt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217</xdr:row>
      <xdr:rowOff>28575</xdr:rowOff>
    </xdr:from>
    <xdr:to>
      <xdr:col>5</xdr:col>
      <xdr:colOff>133350</xdr:colOff>
      <xdr:row>218</xdr:row>
      <xdr:rowOff>0</xdr:rowOff>
    </xdr:to>
    <xdr:sp>
      <xdr:nvSpPr>
        <xdr:cNvPr id="368" name="Line 418"/>
        <xdr:cNvSpPr>
          <a:spLocks/>
        </xdr:cNvSpPr>
      </xdr:nvSpPr>
      <xdr:spPr>
        <a:xfrm flipV="1">
          <a:off x="981075" y="31813500"/>
          <a:ext cx="133350" cy="123825"/>
        </a:xfrm>
        <a:prstGeom prst="line">
          <a:avLst/>
        </a:prstGeom>
        <a:noFill/>
        <a:ln w="9525" cmpd="sng">
          <a:solidFill>
            <a:srgbClr val="9933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85725</xdr:colOff>
      <xdr:row>225</xdr:row>
      <xdr:rowOff>152400</xdr:rowOff>
    </xdr:from>
    <xdr:to>
      <xdr:col>11</xdr:col>
      <xdr:colOff>209550</xdr:colOff>
      <xdr:row>228</xdr:row>
      <xdr:rowOff>0</xdr:rowOff>
    </xdr:to>
    <xdr:sp>
      <xdr:nvSpPr>
        <xdr:cNvPr id="369" name="Line 419"/>
        <xdr:cNvSpPr>
          <a:spLocks/>
        </xdr:cNvSpPr>
      </xdr:nvSpPr>
      <xdr:spPr>
        <a:xfrm flipH="1" flipV="1">
          <a:off x="2381250" y="33156525"/>
          <a:ext cx="11430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180975</xdr:colOff>
      <xdr:row>226</xdr:row>
      <xdr:rowOff>47625</xdr:rowOff>
    </xdr:from>
    <xdr:to>
      <xdr:col>5</xdr:col>
      <xdr:colOff>114300</xdr:colOff>
      <xdr:row>226</xdr:row>
      <xdr:rowOff>133350</xdr:rowOff>
    </xdr:to>
    <xdr:sp>
      <xdr:nvSpPr>
        <xdr:cNvPr id="370" name="Line 420"/>
        <xdr:cNvSpPr>
          <a:spLocks/>
        </xdr:cNvSpPr>
      </xdr:nvSpPr>
      <xdr:spPr>
        <a:xfrm flipV="1">
          <a:off x="542925" y="33204150"/>
          <a:ext cx="552450" cy="85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180975</xdr:colOff>
      <xdr:row>232</xdr:row>
      <xdr:rowOff>152400</xdr:rowOff>
    </xdr:from>
    <xdr:to>
      <xdr:col>20</xdr:col>
      <xdr:colOff>209550</xdr:colOff>
      <xdr:row>233</xdr:row>
      <xdr:rowOff>0</xdr:rowOff>
    </xdr:to>
    <xdr:sp>
      <xdr:nvSpPr>
        <xdr:cNvPr id="371" name="Line 421"/>
        <xdr:cNvSpPr>
          <a:spLocks/>
        </xdr:cNvSpPr>
      </xdr:nvSpPr>
      <xdr:spPr>
        <a:xfrm flipV="1">
          <a:off x="542925" y="34223325"/>
          <a:ext cx="393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233</xdr:row>
      <xdr:rowOff>0</xdr:rowOff>
    </xdr:from>
    <xdr:to>
      <xdr:col>7</xdr:col>
      <xdr:colOff>0</xdr:colOff>
      <xdr:row>238</xdr:row>
      <xdr:rowOff>0</xdr:rowOff>
    </xdr:to>
    <xdr:sp>
      <xdr:nvSpPr>
        <xdr:cNvPr id="372" name="Line 422"/>
        <xdr:cNvSpPr>
          <a:spLocks/>
        </xdr:cNvSpPr>
      </xdr:nvSpPr>
      <xdr:spPr>
        <a:xfrm flipH="1">
          <a:off x="981075" y="34223325"/>
          <a:ext cx="438150" cy="762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233</xdr:row>
      <xdr:rowOff>0</xdr:rowOff>
    </xdr:from>
    <xdr:to>
      <xdr:col>19</xdr:col>
      <xdr:colOff>0</xdr:colOff>
      <xdr:row>238</xdr:row>
      <xdr:rowOff>0</xdr:rowOff>
    </xdr:to>
    <xdr:sp>
      <xdr:nvSpPr>
        <xdr:cNvPr id="373" name="Line 423"/>
        <xdr:cNvSpPr>
          <a:spLocks/>
        </xdr:cNvSpPr>
      </xdr:nvSpPr>
      <xdr:spPr>
        <a:xfrm>
          <a:off x="3609975" y="34223325"/>
          <a:ext cx="438150" cy="762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190500</xdr:colOff>
      <xdr:row>232</xdr:row>
      <xdr:rowOff>133350</xdr:rowOff>
    </xdr:from>
    <xdr:to>
      <xdr:col>12</xdr:col>
      <xdr:colOff>38100</xdr:colOff>
      <xdr:row>233</xdr:row>
      <xdr:rowOff>19050</xdr:rowOff>
    </xdr:to>
    <xdr:sp>
      <xdr:nvSpPr>
        <xdr:cNvPr id="374" name="Oval 424"/>
        <xdr:cNvSpPr>
          <a:spLocks/>
        </xdr:cNvSpPr>
      </xdr:nvSpPr>
      <xdr:spPr>
        <a:xfrm>
          <a:off x="2486025" y="34204275"/>
          <a:ext cx="66675" cy="381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180975</xdr:colOff>
      <xdr:row>232</xdr:row>
      <xdr:rowOff>123825</xdr:rowOff>
    </xdr:from>
    <xdr:to>
      <xdr:col>20</xdr:col>
      <xdr:colOff>180975</xdr:colOff>
      <xdr:row>232</xdr:row>
      <xdr:rowOff>123825</xdr:rowOff>
    </xdr:to>
    <xdr:sp>
      <xdr:nvSpPr>
        <xdr:cNvPr id="375" name="Line 425"/>
        <xdr:cNvSpPr>
          <a:spLocks/>
        </xdr:cNvSpPr>
      </xdr:nvSpPr>
      <xdr:spPr>
        <a:xfrm>
          <a:off x="542925" y="34194750"/>
          <a:ext cx="39052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104775</xdr:colOff>
      <xdr:row>237</xdr:row>
      <xdr:rowOff>142875</xdr:rowOff>
    </xdr:from>
    <xdr:to>
      <xdr:col>5</xdr:col>
      <xdr:colOff>104775</xdr:colOff>
      <xdr:row>238</xdr:row>
      <xdr:rowOff>76200</xdr:rowOff>
    </xdr:to>
    <xdr:grpSp>
      <xdr:nvGrpSpPr>
        <xdr:cNvPr id="376" name="Group 426"/>
        <xdr:cNvGrpSpPr>
          <a:grpSpLocks/>
        </xdr:cNvGrpSpPr>
      </xdr:nvGrpSpPr>
      <xdr:grpSpPr>
        <a:xfrm>
          <a:off x="866775" y="34975800"/>
          <a:ext cx="219075" cy="85725"/>
          <a:chOff x="59" y="3913"/>
          <a:chExt cx="17" cy="10"/>
        </a:xfrm>
        <a:solidFill>
          <a:srgbClr val="FFFFFF"/>
        </a:solidFill>
      </xdr:grpSpPr>
      <xdr:sp>
        <xdr:nvSpPr>
          <xdr:cNvPr id="377" name="AutoShape 427"/>
          <xdr:cNvSpPr>
            <a:spLocks/>
          </xdr:cNvSpPr>
        </xdr:nvSpPr>
        <xdr:spPr>
          <a:xfrm>
            <a:off x="59" y="3915"/>
            <a:ext cx="17" cy="8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78" name="Oval 428"/>
          <xdr:cNvSpPr>
            <a:spLocks/>
          </xdr:cNvSpPr>
        </xdr:nvSpPr>
        <xdr:spPr>
          <a:xfrm>
            <a:off x="65" y="3913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18</xdr:col>
      <xdr:colOff>104775</xdr:colOff>
      <xdr:row>237</xdr:row>
      <xdr:rowOff>133350</xdr:rowOff>
    </xdr:from>
    <xdr:to>
      <xdr:col>19</xdr:col>
      <xdr:colOff>104775</xdr:colOff>
      <xdr:row>238</xdr:row>
      <xdr:rowOff>66675</xdr:rowOff>
    </xdr:to>
    <xdr:grpSp>
      <xdr:nvGrpSpPr>
        <xdr:cNvPr id="379" name="Group 429"/>
        <xdr:cNvGrpSpPr>
          <a:grpSpLocks/>
        </xdr:cNvGrpSpPr>
      </xdr:nvGrpSpPr>
      <xdr:grpSpPr>
        <a:xfrm>
          <a:off x="3933825" y="34966275"/>
          <a:ext cx="219075" cy="85725"/>
          <a:chOff x="59" y="3913"/>
          <a:chExt cx="17" cy="10"/>
        </a:xfrm>
        <a:solidFill>
          <a:srgbClr val="FFFFFF"/>
        </a:solidFill>
      </xdr:grpSpPr>
      <xdr:sp>
        <xdr:nvSpPr>
          <xdr:cNvPr id="380" name="AutoShape 430"/>
          <xdr:cNvSpPr>
            <a:spLocks/>
          </xdr:cNvSpPr>
        </xdr:nvSpPr>
        <xdr:spPr>
          <a:xfrm>
            <a:off x="59" y="3915"/>
            <a:ext cx="17" cy="8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81" name="Oval 431"/>
          <xdr:cNvSpPr>
            <a:spLocks/>
          </xdr:cNvSpPr>
        </xdr:nvSpPr>
        <xdr:spPr>
          <a:xfrm>
            <a:off x="65" y="3913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240</xdr:row>
      <xdr:rowOff>0</xdr:rowOff>
    </xdr:from>
    <xdr:to>
      <xdr:col>21</xdr:col>
      <xdr:colOff>85725</xdr:colOff>
      <xdr:row>240</xdr:row>
      <xdr:rowOff>0</xdr:rowOff>
    </xdr:to>
    <xdr:sp>
      <xdr:nvSpPr>
        <xdr:cNvPr id="382" name="Line 432"/>
        <xdr:cNvSpPr>
          <a:spLocks/>
        </xdr:cNvSpPr>
      </xdr:nvSpPr>
      <xdr:spPr>
        <a:xfrm>
          <a:off x="504825" y="35290125"/>
          <a:ext cx="406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239</xdr:row>
      <xdr:rowOff>104775</xdr:rowOff>
    </xdr:from>
    <xdr:to>
      <xdr:col>3</xdr:col>
      <xdr:colOff>0</xdr:colOff>
      <xdr:row>240</xdr:row>
      <xdr:rowOff>57150</xdr:rowOff>
    </xdr:to>
    <xdr:sp>
      <xdr:nvSpPr>
        <xdr:cNvPr id="383" name="Line 433"/>
        <xdr:cNvSpPr>
          <a:spLocks/>
        </xdr:cNvSpPr>
      </xdr:nvSpPr>
      <xdr:spPr>
        <a:xfrm>
          <a:off x="542925" y="352425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239</xdr:row>
      <xdr:rowOff>104775</xdr:rowOff>
    </xdr:from>
    <xdr:to>
      <xdr:col>5</xdr:col>
      <xdr:colOff>0</xdr:colOff>
      <xdr:row>240</xdr:row>
      <xdr:rowOff>57150</xdr:rowOff>
    </xdr:to>
    <xdr:sp>
      <xdr:nvSpPr>
        <xdr:cNvPr id="384" name="Line 434"/>
        <xdr:cNvSpPr>
          <a:spLocks/>
        </xdr:cNvSpPr>
      </xdr:nvSpPr>
      <xdr:spPr>
        <a:xfrm>
          <a:off x="981075" y="352425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239</xdr:row>
      <xdr:rowOff>104775</xdr:rowOff>
    </xdr:from>
    <xdr:to>
      <xdr:col>7</xdr:col>
      <xdr:colOff>0</xdr:colOff>
      <xdr:row>240</xdr:row>
      <xdr:rowOff>57150</xdr:rowOff>
    </xdr:to>
    <xdr:sp>
      <xdr:nvSpPr>
        <xdr:cNvPr id="385" name="Line 435"/>
        <xdr:cNvSpPr>
          <a:spLocks/>
        </xdr:cNvSpPr>
      </xdr:nvSpPr>
      <xdr:spPr>
        <a:xfrm>
          <a:off x="1419225" y="352425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239</xdr:row>
      <xdr:rowOff>104775</xdr:rowOff>
    </xdr:from>
    <xdr:to>
      <xdr:col>12</xdr:col>
      <xdr:colOff>0</xdr:colOff>
      <xdr:row>240</xdr:row>
      <xdr:rowOff>57150</xdr:rowOff>
    </xdr:to>
    <xdr:sp>
      <xdr:nvSpPr>
        <xdr:cNvPr id="386" name="Line 436"/>
        <xdr:cNvSpPr>
          <a:spLocks/>
        </xdr:cNvSpPr>
      </xdr:nvSpPr>
      <xdr:spPr>
        <a:xfrm>
          <a:off x="2514600" y="352425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239</xdr:row>
      <xdr:rowOff>104775</xdr:rowOff>
    </xdr:from>
    <xdr:to>
      <xdr:col>17</xdr:col>
      <xdr:colOff>0</xdr:colOff>
      <xdr:row>240</xdr:row>
      <xdr:rowOff>57150</xdr:rowOff>
    </xdr:to>
    <xdr:sp>
      <xdr:nvSpPr>
        <xdr:cNvPr id="387" name="Line 437"/>
        <xdr:cNvSpPr>
          <a:spLocks/>
        </xdr:cNvSpPr>
      </xdr:nvSpPr>
      <xdr:spPr>
        <a:xfrm>
          <a:off x="3609975" y="352425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0</xdr:colOff>
      <xdr:row>239</xdr:row>
      <xdr:rowOff>104775</xdr:rowOff>
    </xdr:from>
    <xdr:to>
      <xdr:col>19</xdr:col>
      <xdr:colOff>0</xdr:colOff>
      <xdr:row>240</xdr:row>
      <xdr:rowOff>57150</xdr:rowOff>
    </xdr:to>
    <xdr:sp>
      <xdr:nvSpPr>
        <xdr:cNvPr id="388" name="Line 438"/>
        <xdr:cNvSpPr>
          <a:spLocks/>
        </xdr:cNvSpPr>
      </xdr:nvSpPr>
      <xdr:spPr>
        <a:xfrm>
          <a:off x="4048125" y="352425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239</xdr:row>
      <xdr:rowOff>104775</xdr:rowOff>
    </xdr:from>
    <xdr:to>
      <xdr:col>21</xdr:col>
      <xdr:colOff>0</xdr:colOff>
      <xdr:row>240</xdr:row>
      <xdr:rowOff>57150</xdr:rowOff>
    </xdr:to>
    <xdr:sp>
      <xdr:nvSpPr>
        <xdr:cNvPr id="389" name="Line 439"/>
        <xdr:cNvSpPr>
          <a:spLocks/>
        </xdr:cNvSpPr>
      </xdr:nvSpPr>
      <xdr:spPr>
        <a:xfrm>
          <a:off x="4486275" y="352425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23</xdr:col>
      <xdr:colOff>0</xdr:colOff>
      <xdr:row>232</xdr:row>
      <xdr:rowOff>95250</xdr:rowOff>
    </xdr:from>
    <xdr:to>
      <xdr:col>23</xdr:col>
      <xdr:colOff>0</xdr:colOff>
      <xdr:row>238</xdr:row>
      <xdr:rowOff>47625</xdr:rowOff>
    </xdr:to>
    <xdr:sp>
      <xdr:nvSpPr>
        <xdr:cNvPr id="390" name="Line 440"/>
        <xdr:cNvSpPr>
          <a:spLocks/>
        </xdr:cNvSpPr>
      </xdr:nvSpPr>
      <xdr:spPr>
        <a:xfrm>
          <a:off x="4924425" y="341661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114300</xdr:colOff>
      <xdr:row>238</xdr:row>
      <xdr:rowOff>0</xdr:rowOff>
    </xdr:from>
    <xdr:to>
      <xdr:col>23</xdr:col>
      <xdr:colOff>104775</xdr:colOff>
      <xdr:row>238</xdr:row>
      <xdr:rowOff>0</xdr:rowOff>
    </xdr:to>
    <xdr:sp>
      <xdr:nvSpPr>
        <xdr:cNvPr id="391" name="Line 441"/>
        <xdr:cNvSpPr>
          <a:spLocks/>
        </xdr:cNvSpPr>
      </xdr:nvSpPr>
      <xdr:spPr>
        <a:xfrm>
          <a:off x="4819650" y="349853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114300</xdr:colOff>
      <xdr:row>233</xdr:row>
      <xdr:rowOff>0</xdr:rowOff>
    </xdr:from>
    <xdr:to>
      <xdr:col>23</xdr:col>
      <xdr:colOff>104775</xdr:colOff>
      <xdr:row>233</xdr:row>
      <xdr:rowOff>0</xdr:rowOff>
    </xdr:to>
    <xdr:sp>
      <xdr:nvSpPr>
        <xdr:cNvPr id="392" name="Line 442"/>
        <xdr:cNvSpPr>
          <a:spLocks/>
        </xdr:cNvSpPr>
      </xdr:nvSpPr>
      <xdr:spPr>
        <a:xfrm>
          <a:off x="4819650" y="342233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239</xdr:row>
      <xdr:rowOff>0</xdr:rowOff>
    </xdr:from>
    <xdr:to>
      <xdr:col>7</xdr:col>
      <xdr:colOff>114300</xdr:colOff>
      <xdr:row>239</xdr:row>
      <xdr:rowOff>0</xdr:rowOff>
    </xdr:to>
    <xdr:sp>
      <xdr:nvSpPr>
        <xdr:cNvPr id="393" name="Line 443"/>
        <xdr:cNvSpPr>
          <a:spLocks/>
        </xdr:cNvSpPr>
      </xdr:nvSpPr>
      <xdr:spPr>
        <a:xfrm>
          <a:off x="361950" y="351377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66675</xdr:colOff>
      <xdr:row>233</xdr:row>
      <xdr:rowOff>142875</xdr:rowOff>
    </xdr:from>
    <xdr:to>
      <xdr:col>2</xdr:col>
      <xdr:colOff>66675</xdr:colOff>
      <xdr:row>239</xdr:row>
      <xdr:rowOff>66675</xdr:rowOff>
    </xdr:to>
    <xdr:sp>
      <xdr:nvSpPr>
        <xdr:cNvPr id="394" name="Line 444"/>
        <xdr:cNvSpPr>
          <a:spLocks/>
        </xdr:cNvSpPr>
      </xdr:nvSpPr>
      <xdr:spPr>
        <a:xfrm flipV="1">
          <a:off x="428625" y="343662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209550</xdr:colOff>
      <xdr:row>232</xdr:row>
      <xdr:rowOff>0</xdr:rowOff>
    </xdr:from>
    <xdr:to>
      <xdr:col>22</xdr:col>
      <xdr:colOff>133350</xdr:colOff>
      <xdr:row>233</xdr:row>
      <xdr:rowOff>104775</xdr:rowOff>
    </xdr:to>
    <xdr:grpSp>
      <xdr:nvGrpSpPr>
        <xdr:cNvPr id="395" name="Group 445"/>
        <xdr:cNvGrpSpPr>
          <a:grpSpLocks/>
        </xdr:cNvGrpSpPr>
      </xdr:nvGrpSpPr>
      <xdr:grpSpPr>
        <a:xfrm>
          <a:off x="4476750" y="34070925"/>
          <a:ext cx="361950" cy="257175"/>
          <a:chOff x="383" y="1952"/>
          <a:chExt cx="28" cy="28"/>
        </a:xfrm>
        <a:solidFill>
          <a:srgbClr val="FFFFFF"/>
        </a:solidFill>
      </xdr:grpSpPr>
      <xdr:sp>
        <xdr:nvSpPr>
          <xdr:cNvPr id="396" name="Oval 446"/>
          <xdr:cNvSpPr>
            <a:spLocks/>
          </xdr:cNvSpPr>
        </xdr:nvSpPr>
        <xdr:spPr>
          <a:xfrm>
            <a:off x="390" y="1959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97" name="Line 447"/>
          <xdr:cNvSpPr>
            <a:spLocks/>
          </xdr:cNvSpPr>
        </xdr:nvSpPr>
        <xdr:spPr>
          <a:xfrm>
            <a:off x="397" y="1952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98" name="Line 448"/>
          <xdr:cNvSpPr>
            <a:spLocks/>
          </xdr:cNvSpPr>
        </xdr:nvSpPr>
        <xdr:spPr>
          <a:xfrm rot="16200000">
            <a:off x="383" y="1966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232</xdr:row>
      <xdr:rowOff>104775</xdr:rowOff>
    </xdr:from>
    <xdr:to>
      <xdr:col>8</xdr:col>
      <xdr:colOff>9525</xdr:colOff>
      <xdr:row>233</xdr:row>
      <xdr:rowOff>57150</xdr:rowOff>
    </xdr:to>
    <xdr:sp>
      <xdr:nvSpPr>
        <xdr:cNvPr id="399" name="Line 449"/>
        <xdr:cNvSpPr>
          <a:spLocks/>
        </xdr:cNvSpPr>
      </xdr:nvSpPr>
      <xdr:spPr>
        <a:xfrm>
          <a:off x="1647825" y="34175700"/>
          <a:ext cx="0" cy="104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152400</xdr:colOff>
      <xdr:row>232</xdr:row>
      <xdr:rowOff>104775</xdr:rowOff>
    </xdr:from>
    <xdr:to>
      <xdr:col>11</xdr:col>
      <xdr:colOff>152400</xdr:colOff>
      <xdr:row>233</xdr:row>
      <xdr:rowOff>57150</xdr:rowOff>
    </xdr:to>
    <xdr:sp>
      <xdr:nvSpPr>
        <xdr:cNvPr id="400" name="Line 450"/>
        <xdr:cNvSpPr>
          <a:spLocks/>
        </xdr:cNvSpPr>
      </xdr:nvSpPr>
      <xdr:spPr>
        <a:xfrm>
          <a:off x="2447925" y="34175700"/>
          <a:ext cx="0" cy="104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16</xdr:col>
      <xdr:colOff>171450</xdr:colOff>
      <xdr:row>232</xdr:row>
      <xdr:rowOff>104775</xdr:rowOff>
    </xdr:from>
    <xdr:to>
      <xdr:col>16</xdr:col>
      <xdr:colOff>171450</xdr:colOff>
      <xdr:row>233</xdr:row>
      <xdr:rowOff>57150</xdr:rowOff>
    </xdr:to>
    <xdr:sp>
      <xdr:nvSpPr>
        <xdr:cNvPr id="401" name="Line 451"/>
        <xdr:cNvSpPr>
          <a:spLocks/>
        </xdr:cNvSpPr>
      </xdr:nvSpPr>
      <xdr:spPr>
        <a:xfrm>
          <a:off x="3562350" y="34175700"/>
          <a:ext cx="0" cy="104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133350</xdr:colOff>
      <xdr:row>242</xdr:row>
      <xdr:rowOff>0</xdr:rowOff>
    </xdr:from>
    <xdr:to>
      <xdr:col>21</xdr:col>
      <xdr:colOff>104775</xdr:colOff>
      <xdr:row>242</xdr:row>
      <xdr:rowOff>0</xdr:rowOff>
    </xdr:to>
    <xdr:sp>
      <xdr:nvSpPr>
        <xdr:cNvPr id="402" name="Line 452"/>
        <xdr:cNvSpPr>
          <a:spLocks/>
        </xdr:cNvSpPr>
      </xdr:nvSpPr>
      <xdr:spPr>
        <a:xfrm>
          <a:off x="495300" y="35594925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241</xdr:row>
      <xdr:rowOff>104775</xdr:rowOff>
    </xdr:from>
    <xdr:to>
      <xdr:col>21</xdr:col>
      <xdr:colOff>9525</xdr:colOff>
      <xdr:row>244</xdr:row>
      <xdr:rowOff>28575</xdr:rowOff>
    </xdr:to>
    <xdr:grpSp>
      <xdr:nvGrpSpPr>
        <xdr:cNvPr id="403" name="Group 453"/>
        <xdr:cNvGrpSpPr>
          <a:grpSpLocks/>
        </xdr:cNvGrpSpPr>
      </xdr:nvGrpSpPr>
      <xdr:grpSpPr>
        <a:xfrm>
          <a:off x="542925" y="35547300"/>
          <a:ext cx="3952875" cy="381000"/>
          <a:chOff x="34" y="3994"/>
          <a:chExt cx="307" cy="43"/>
        </a:xfrm>
        <a:solidFill>
          <a:srgbClr val="FFFFFF"/>
        </a:solidFill>
      </xdr:grpSpPr>
      <xdr:sp>
        <xdr:nvSpPr>
          <xdr:cNvPr id="404" name="AutoShape 454"/>
          <xdr:cNvSpPr>
            <a:spLocks noChangeAspect="1"/>
          </xdr:cNvSpPr>
        </xdr:nvSpPr>
        <xdr:spPr>
          <a:xfrm flipV="1">
            <a:off x="34" y="3999"/>
            <a:ext cx="272" cy="38"/>
          </a:xfrm>
          <a:prstGeom prst="rtTriangle">
            <a:avLst/>
          </a:prstGeom>
          <a:pattFill prst="ltVert">
            <a:fgClr>
              <a:srgbClr val="008000"/>
            </a:fgClr>
            <a:bgClr>
              <a:srgbClr val="FFFFFF"/>
            </a:bgClr>
          </a:patt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05" name="AutoShape 455"/>
          <xdr:cNvSpPr>
            <a:spLocks noChangeAspect="1"/>
          </xdr:cNvSpPr>
        </xdr:nvSpPr>
        <xdr:spPr>
          <a:xfrm rot="-10800000" flipV="1">
            <a:off x="306" y="3994"/>
            <a:ext cx="35" cy="5"/>
          </a:xfrm>
          <a:prstGeom prst="rtTriangle">
            <a:avLst/>
          </a:prstGeom>
          <a:pattFill prst="ltVert">
            <a:fgClr>
              <a:srgbClr val="008000"/>
            </a:fgClr>
            <a:bgClr>
              <a:srgbClr val="FFFFFF"/>
            </a:bgClr>
          </a:patt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133350</xdr:colOff>
      <xdr:row>246</xdr:row>
      <xdr:rowOff>0</xdr:rowOff>
    </xdr:from>
    <xdr:to>
      <xdr:col>21</xdr:col>
      <xdr:colOff>104775</xdr:colOff>
      <xdr:row>246</xdr:row>
      <xdr:rowOff>0</xdr:rowOff>
    </xdr:to>
    <xdr:sp>
      <xdr:nvSpPr>
        <xdr:cNvPr id="406" name="Line 456"/>
        <xdr:cNvSpPr>
          <a:spLocks/>
        </xdr:cNvSpPr>
      </xdr:nvSpPr>
      <xdr:spPr>
        <a:xfrm>
          <a:off x="495300" y="36204525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250</xdr:row>
      <xdr:rowOff>0</xdr:rowOff>
    </xdr:from>
    <xdr:to>
      <xdr:col>21</xdr:col>
      <xdr:colOff>85725</xdr:colOff>
      <xdr:row>250</xdr:row>
      <xdr:rowOff>0</xdr:rowOff>
    </xdr:to>
    <xdr:sp>
      <xdr:nvSpPr>
        <xdr:cNvPr id="407" name="Line 457"/>
        <xdr:cNvSpPr>
          <a:spLocks/>
        </xdr:cNvSpPr>
      </xdr:nvSpPr>
      <xdr:spPr>
        <a:xfrm>
          <a:off x="476250" y="36814125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133350</xdr:colOff>
      <xdr:row>254</xdr:row>
      <xdr:rowOff>0</xdr:rowOff>
    </xdr:from>
    <xdr:to>
      <xdr:col>21</xdr:col>
      <xdr:colOff>104775</xdr:colOff>
      <xdr:row>254</xdr:row>
      <xdr:rowOff>0</xdr:rowOff>
    </xdr:to>
    <xdr:sp>
      <xdr:nvSpPr>
        <xdr:cNvPr id="408" name="Line 458"/>
        <xdr:cNvSpPr>
          <a:spLocks/>
        </xdr:cNvSpPr>
      </xdr:nvSpPr>
      <xdr:spPr>
        <a:xfrm>
          <a:off x="495300" y="37423725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260</xdr:row>
      <xdr:rowOff>0</xdr:rowOff>
    </xdr:from>
    <xdr:to>
      <xdr:col>21</xdr:col>
      <xdr:colOff>85725</xdr:colOff>
      <xdr:row>260</xdr:row>
      <xdr:rowOff>0</xdr:rowOff>
    </xdr:to>
    <xdr:sp>
      <xdr:nvSpPr>
        <xdr:cNvPr id="409" name="Line 459"/>
        <xdr:cNvSpPr>
          <a:spLocks/>
        </xdr:cNvSpPr>
      </xdr:nvSpPr>
      <xdr:spPr>
        <a:xfrm>
          <a:off x="476250" y="38338125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245</xdr:row>
      <xdr:rowOff>104775</xdr:rowOff>
    </xdr:from>
    <xdr:to>
      <xdr:col>21</xdr:col>
      <xdr:colOff>9525</xdr:colOff>
      <xdr:row>248</xdr:row>
      <xdr:rowOff>28575</xdr:rowOff>
    </xdr:to>
    <xdr:grpSp>
      <xdr:nvGrpSpPr>
        <xdr:cNvPr id="410" name="Group 460"/>
        <xdr:cNvGrpSpPr>
          <a:grpSpLocks/>
        </xdr:cNvGrpSpPr>
      </xdr:nvGrpSpPr>
      <xdr:grpSpPr>
        <a:xfrm flipH="1">
          <a:off x="542925" y="36156900"/>
          <a:ext cx="3952875" cy="381000"/>
          <a:chOff x="34" y="3994"/>
          <a:chExt cx="307" cy="43"/>
        </a:xfrm>
        <a:solidFill>
          <a:srgbClr val="FFFFFF"/>
        </a:solidFill>
      </xdr:grpSpPr>
      <xdr:sp>
        <xdr:nvSpPr>
          <xdr:cNvPr id="411" name="AutoShape 461"/>
          <xdr:cNvSpPr>
            <a:spLocks noChangeAspect="1"/>
          </xdr:cNvSpPr>
        </xdr:nvSpPr>
        <xdr:spPr>
          <a:xfrm flipV="1">
            <a:off x="34" y="3999"/>
            <a:ext cx="272" cy="38"/>
          </a:xfrm>
          <a:prstGeom prst="rtTriangle">
            <a:avLst/>
          </a:prstGeom>
          <a:pattFill prst="ltVert">
            <a:fgClr>
              <a:srgbClr val="008000"/>
            </a:fgClr>
            <a:bgClr>
              <a:srgbClr val="FFFFFF"/>
            </a:bgClr>
          </a:patt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12" name="AutoShape 462"/>
          <xdr:cNvSpPr>
            <a:spLocks noChangeAspect="1"/>
          </xdr:cNvSpPr>
        </xdr:nvSpPr>
        <xdr:spPr>
          <a:xfrm rot="-10800000" flipV="1">
            <a:off x="306" y="3994"/>
            <a:ext cx="35" cy="5"/>
          </a:xfrm>
          <a:prstGeom prst="rtTriangle">
            <a:avLst/>
          </a:prstGeom>
          <a:pattFill prst="ltVert">
            <a:fgClr>
              <a:srgbClr val="008000"/>
            </a:fgClr>
            <a:bgClr>
              <a:srgbClr val="FFFFFF"/>
            </a:bgClr>
          </a:patt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241</xdr:row>
      <xdr:rowOff>85725</xdr:rowOff>
    </xdr:from>
    <xdr:to>
      <xdr:col>3</xdr:col>
      <xdr:colOff>0</xdr:colOff>
      <xdr:row>266</xdr:row>
      <xdr:rowOff>76200</xdr:rowOff>
    </xdr:to>
    <xdr:sp>
      <xdr:nvSpPr>
        <xdr:cNvPr id="413" name="Line 463"/>
        <xdr:cNvSpPr>
          <a:spLocks/>
        </xdr:cNvSpPr>
      </xdr:nvSpPr>
      <xdr:spPr>
        <a:xfrm>
          <a:off x="542925" y="35528250"/>
          <a:ext cx="0" cy="3800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241</xdr:row>
      <xdr:rowOff>85725</xdr:rowOff>
    </xdr:from>
    <xdr:to>
      <xdr:col>5</xdr:col>
      <xdr:colOff>0</xdr:colOff>
      <xdr:row>266</xdr:row>
      <xdr:rowOff>76200</xdr:rowOff>
    </xdr:to>
    <xdr:sp>
      <xdr:nvSpPr>
        <xdr:cNvPr id="414" name="Line 464"/>
        <xdr:cNvSpPr>
          <a:spLocks/>
        </xdr:cNvSpPr>
      </xdr:nvSpPr>
      <xdr:spPr>
        <a:xfrm>
          <a:off x="981075" y="35528250"/>
          <a:ext cx="0" cy="3800475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241</xdr:row>
      <xdr:rowOff>85725</xdr:rowOff>
    </xdr:from>
    <xdr:to>
      <xdr:col>7</xdr:col>
      <xdr:colOff>0</xdr:colOff>
      <xdr:row>266</xdr:row>
      <xdr:rowOff>76200</xdr:rowOff>
    </xdr:to>
    <xdr:sp>
      <xdr:nvSpPr>
        <xdr:cNvPr id="415" name="Line 465"/>
        <xdr:cNvSpPr>
          <a:spLocks/>
        </xdr:cNvSpPr>
      </xdr:nvSpPr>
      <xdr:spPr>
        <a:xfrm>
          <a:off x="1419225" y="35528250"/>
          <a:ext cx="0" cy="3800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241</xdr:row>
      <xdr:rowOff>85725</xdr:rowOff>
    </xdr:from>
    <xdr:to>
      <xdr:col>12</xdr:col>
      <xdr:colOff>0</xdr:colOff>
      <xdr:row>266</xdr:row>
      <xdr:rowOff>76200</xdr:rowOff>
    </xdr:to>
    <xdr:sp>
      <xdr:nvSpPr>
        <xdr:cNvPr id="416" name="Line 466"/>
        <xdr:cNvSpPr>
          <a:spLocks/>
        </xdr:cNvSpPr>
      </xdr:nvSpPr>
      <xdr:spPr>
        <a:xfrm>
          <a:off x="2514600" y="35528250"/>
          <a:ext cx="0" cy="3800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241</xdr:row>
      <xdr:rowOff>85725</xdr:rowOff>
    </xdr:from>
    <xdr:to>
      <xdr:col>17</xdr:col>
      <xdr:colOff>0</xdr:colOff>
      <xdr:row>266</xdr:row>
      <xdr:rowOff>76200</xdr:rowOff>
    </xdr:to>
    <xdr:sp>
      <xdr:nvSpPr>
        <xdr:cNvPr id="417" name="Line 467"/>
        <xdr:cNvSpPr>
          <a:spLocks/>
        </xdr:cNvSpPr>
      </xdr:nvSpPr>
      <xdr:spPr>
        <a:xfrm>
          <a:off x="3609975" y="35528250"/>
          <a:ext cx="0" cy="3800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0</xdr:colOff>
      <xdr:row>241</xdr:row>
      <xdr:rowOff>85725</xdr:rowOff>
    </xdr:from>
    <xdr:to>
      <xdr:col>19</xdr:col>
      <xdr:colOff>0</xdr:colOff>
      <xdr:row>266</xdr:row>
      <xdr:rowOff>76200</xdr:rowOff>
    </xdr:to>
    <xdr:sp>
      <xdr:nvSpPr>
        <xdr:cNvPr id="418" name="Line 468"/>
        <xdr:cNvSpPr>
          <a:spLocks/>
        </xdr:cNvSpPr>
      </xdr:nvSpPr>
      <xdr:spPr>
        <a:xfrm>
          <a:off x="4048125" y="35528250"/>
          <a:ext cx="0" cy="3800475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241</xdr:row>
      <xdr:rowOff>85725</xdr:rowOff>
    </xdr:from>
    <xdr:to>
      <xdr:col>21</xdr:col>
      <xdr:colOff>0</xdr:colOff>
      <xdr:row>266</xdr:row>
      <xdr:rowOff>76200</xdr:rowOff>
    </xdr:to>
    <xdr:sp>
      <xdr:nvSpPr>
        <xdr:cNvPr id="419" name="Line 469"/>
        <xdr:cNvSpPr>
          <a:spLocks/>
        </xdr:cNvSpPr>
      </xdr:nvSpPr>
      <xdr:spPr>
        <a:xfrm>
          <a:off x="4486275" y="35528250"/>
          <a:ext cx="0" cy="3800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249</xdr:row>
      <xdr:rowOff>104775</xdr:rowOff>
    </xdr:from>
    <xdr:to>
      <xdr:col>21</xdr:col>
      <xdr:colOff>0</xdr:colOff>
      <xdr:row>250</xdr:row>
      <xdr:rowOff>142875</xdr:rowOff>
    </xdr:to>
    <xdr:grpSp>
      <xdr:nvGrpSpPr>
        <xdr:cNvPr id="420" name="Group 470"/>
        <xdr:cNvGrpSpPr>
          <a:grpSpLocks/>
        </xdr:cNvGrpSpPr>
      </xdr:nvGrpSpPr>
      <xdr:grpSpPr>
        <a:xfrm>
          <a:off x="542925" y="36766500"/>
          <a:ext cx="3943350" cy="190500"/>
          <a:chOff x="34" y="4215"/>
          <a:chExt cx="306" cy="21"/>
        </a:xfrm>
        <a:solidFill>
          <a:srgbClr val="FFFFFF"/>
        </a:solidFill>
      </xdr:grpSpPr>
      <xdr:grpSp>
        <xdr:nvGrpSpPr>
          <xdr:cNvPr id="421" name="Group 471"/>
          <xdr:cNvGrpSpPr>
            <a:grpSpLocks/>
          </xdr:cNvGrpSpPr>
        </xdr:nvGrpSpPr>
        <xdr:grpSpPr>
          <a:xfrm>
            <a:off x="34" y="4215"/>
            <a:ext cx="153" cy="21"/>
            <a:chOff x="34" y="4215"/>
            <a:chExt cx="153" cy="21"/>
          </a:xfrm>
          <a:pattFill prst="ltVert">
            <a:fgClr>
              <a:srgbClr val="008000"/>
            </a:fgClr>
            <a:bgClr>
              <a:srgbClr val="FFFFFF"/>
            </a:bgClr>
          </a:pattFill>
        </xdr:grpSpPr>
        <xdr:sp>
          <xdr:nvSpPr>
            <xdr:cNvPr id="422" name="AutoShape 472"/>
            <xdr:cNvSpPr>
              <a:spLocks noChangeAspect="1"/>
            </xdr:cNvSpPr>
          </xdr:nvSpPr>
          <xdr:spPr>
            <a:xfrm rot="21600000" flipH="1" flipV="1">
              <a:off x="69" y="4220"/>
              <a:ext cx="118" cy="16"/>
            </a:xfrm>
            <a:prstGeom prst="rtTriangle">
              <a:avLst/>
            </a:prstGeom>
            <a:pattFill prst="ltVert">
              <a:fgClr>
                <a:srgbClr val="008000"/>
              </a:fgClr>
              <a:bgClr>
                <a:srgbClr val="FFFFFF"/>
              </a:bgClr>
            </a:patt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23" name="AutoShape 473"/>
            <xdr:cNvSpPr>
              <a:spLocks noChangeAspect="1"/>
            </xdr:cNvSpPr>
          </xdr:nvSpPr>
          <xdr:spPr>
            <a:xfrm rot="32400000" flipH="1" flipV="1">
              <a:off x="34" y="4215"/>
              <a:ext cx="35" cy="5"/>
            </a:xfrm>
            <a:prstGeom prst="rtTriangle">
              <a:avLst/>
            </a:prstGeom>
            <a:pattFill prst="ltVert">
              <a:fgClr>
                <a:srgbClr val="008000"/>
              </a:fgClr>
              <a:bgClr>
                <a:srgbClr val="FFFFFF"/>
              </a:bgClr>
            </a:patt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424" name="Group 474"/>
          <xdr:cNvGrpSpPr>
            <a:grpSpLocks/>
          </xdr:cNvGrpSpPr>
        </xdr:nvGrpSpPr>
        <xdr:grpSpPr>
          <a:xfrm flipH="1">
            <a:off x="187" y="4215"/>
            <a:ext cx="153" cy="21"/>
            <a:chOff x="34" y="4215"/>
            <a:chExt cx="153" cy="21"/>
          </a:xfrm>
          <a:pattFill prst="ltVert">
            <a:fgClr>
              <a:srgbClr val="008000"/>
            </a:fgClr>
            <a:bgClr>
              <a:srgbClr val="FFFFFF"/>
            </a:bgClr>
          </a:pattFill>
        </xdr:grpSpPr>
        <xdr:sp>
          <xdr:nvSpPr>
            <xdr:cNvPr id="425" name="AutoShape 475"/>
            <xdr:cNvSpPr>
              <a:spLocks noChangeAspect="1"/>
            </xdr:cNvSpPr>
          </xdr:nvSpPr>
          <xdr:spPr>
            <a:xfrm rot="21600000" flipH="1" flipV="1">
              <a:off x="69" y="4220"/>
              <a:ext cx="118" cy="16"/>
            </a:xfrm>
            <a:prstGeom prst="rtTriangle">
              <a:avLst/>
            </a:prstGeom>
            <a:pattFill prst="ltVert">
              <a:fgClr>
                <a:srgbClr val="008000"/>
              </a:fgClr>
              <a:bgClr>
                <a:srgbClr val="FFFFFF"/>
              </a:bgClr>
            </a:patt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26" name="AutoShape 476"/>
            <xdr:cNvSpPr>
              <a:spLocks noChangeAspect="1"/>
            </xdr:cNvSpPr>
          </xdr:nvSpPr>
          <xdr:spPr>
            <a:xfrm rot="32400000" flipH="1" flipV="1">
              <a:off x="34" y="4215"/>
              <a:ext cx="35" cy="5"/>
            </a:xfrm>
            <a:prstGeom prst="rtTriangle">
              <a:avLst/>
            </a:prstGeom>
            <a:pattFill prst="ltVert">
              <a:fgClr>
                <a:srgbClr val="008000"/>
              </a:fgClr>
              <a:bgClr>
                <a:srgbClr val="FFFFFF"/>
              </a:bgClr>
            </a:patt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0</xdr:colOff>
      <xdr:row>253</xdr:row>
      <xdr:rowOff>9525</xdr:rowOff>
    </xdr:from>
    <xdr:to>
      <xdr:col>21</xdr:col>
      <xdr:colOff>0</xdr:colOff>
      <xdr:row>254</xdr:row>
      <xdr:rowOff>47625</xdr:rowOff>
    </xdr:to>
    <xdr:grpSp>
      <xdr:nvGrpSpPr>
        <xdr:cNvPr id="427" name="Group 477"/>
        <xdr:cNvGrpSpPr>
          <a:grpSpLocks/>
        </xdr:cNvGrpSpPr>
      </xdr:nvGrpSpPr>
      <xdr:grpSpPr>
        <a:xfrm flipV="1">
          <a:off x="542925" y="37280850"/>
          <a:ext cx="3943350" cy="190500"/>
          <a:chOff x="34" y="4215"/>
          <a:chExt cx="306" cy="21"/>
        </a:xfrm>
        <a:solidFill>
          <a:srgbClr val="FFFFFF"/>
        </a:solidFill>
      </xdr:grpSpPr>
      <xdr:grpSp>
        <xdr:nvGrpSpPr>
          <xdr:cNvPr id="428" name="Group 478"/>
          <xdr:cNvGrpSpPr>
            <a:grpSpLocks/>
          </xdr:cNvGrpSpPr>
        </xdr:nvGrpSpPr>
        <xdr:grpSpPr>
          <a:xfrm>
            <a:off x="34" y="4215"/>
            <a:ext cx="153" cy="21"/>
            <a:chOff x="34" y="4215"/>
            <a:chExt cx="153" cy="21"/>
          </a:xfrm>
          <a:pattFill prst="ltVert">
            <a:fgClr>
              <a:srgbClr val="008000"/>
            </a:fgClr>
            <a:bgClr>
              <a:srgbClr val="FFFFFF"/>
            </a:bgClr>
          </a:pattFill>
        </xdr:grpSpPr>
        <xdr:sp>
          <xdr:nvSpPr>
            <xdr:cNvPr id="429" name="AutoShape 479"/>
            <xdr:cNvSpPr>
              <a:spLocks noChangeAspect="1"/>
            </xdr:cNvSpPr>
          </xdr:nvSpPr>
          <xdr:spPr>
            <a:xfrm rot="21600000" flipH="1" flipV="1">
              <a:off x="69" y="4220"/>
              <a:ext cx="118" cy="16"/>
            </a:xfrm>
            <a:prstGeom prst="rtTriangle">
              <a:avLst/>
            </a:prstGeom>
            <a:pattFill prst="ltVert">
              <a:fgClr>
                <a:srgbClr val="008000"/>
              </a:fgClr>
              <a:bgClr>
                <a:srgbClr val="FFFFFF"/>
              </a:bgClr>
            </a:patt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30" name="AutoShape 480"/>
            <xdr:cNvSpPr>
              <a:spLocks noChangeAspect="1"/>
            </xdr:cNvSpPr>
          </xdr:nvSpPr>
          <xdr:spPr>
            <a:xfrm rot="32400000" flipH="1" flipV="1">
              <a:off x="34" y="4215"/>
              <a:ext cx="35" cy="5"/>
            </a:xfrm>
            <a:prstGeom prst="rtTriangle">
              <a:avLst/>
            </a:prstGeom>
            <a:pattFill prst="ltVert">
              <a:fgClr>
                <a:srgbClr val="008000"/>
              </a:fgClr>
              <a:bgClr>
                <a:srgbClr val="FFFFFF"/>
              </a:bgClr>
            </a:patt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431" name="Group 481"/>
          <xdr:cNvGrpSpPr>
            <a:grpSpLocks/>
          </xdr:cNvGrpSpPr>
        </xdr:nvGrpSpPr>
        <xdr:grpSpPr>
          <a:xfrm flipH="1">
            <a:off x="187" y="4215"/>
            <a:ext cx="153" cy="21"/>
            <a:chOff x="34" y="4215"/>
            <a:chExt cx="153" cy="21"/>
          </a:xfrm>
          <a:pattFill prst="ltVert">
            <a:fgClr>
              <a:srgbClr val="008000"/>
            </a:fgClr>
            <a:bgClr>
              <a:srgbClr val="FFFFFF"/>
            </a:bgClr>
          </a:pattFill>
        </xdr:grpSpPr>
        <xdr:sp>
          <xdr:nvSpPr>
            <xdr:cNvPr id="432" name="AutoShape 482"/>
            <xdr:cNvSpPr>
              <a:spLocks noChangeAspect="1"/>
            </xdr:cNvSpPr>
          </xdr:nvSpPr>
          <xdr:spPr>
            <a:xfrm rot="21600000" flipH="1" flipV="1">
              <a:off x="69" y="4220"/>
              <a:ext cx="118" cy="16"/>
            </a:xfrm>
            <a:prstGeom prst="rtTriangle">
              <a:avLst/>
            </a:prstGeom>
            <a:pattFill prst="ltVert">
              <a:fgClr>
                <a:srgbClr val="008000"/>
              </a:fgClr>
              <a:bgClr>
                <a:srgbClr val="FFFFFF"/>
              </a:bgClr>
            </a:patt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33" name="AutoShape 483"/>
            <xdr:cNvSpPr>
              <a:spLocks noChangeAspect="1"/>
            </xdr:cNvSpPr>
          </xdr:nvSpPr>
          <xdr:spPr>
            <a:xfrm rot="32400000" flipH="1" flipV="1">
              <a:off x="34" y="4215"/>
              <a:ext cx="35" cy="5"/>
            </a:xfrm>
            <a:prstGeom prst="rtTriangle">
              <a:avLst/>
            </a:prstGeom>
            <a:pattFill prst="ltVert">
              <a:fgClr>
                <a:srgbClr val="008000"/>
              </a:fgClr>
              <a:bgClr>
                <a:srgbClr val="FFFFFF"/>
              </a:bgClr>
            </a:patt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0</xdr:colOff>
      <xdr:row>242</xdr:row>
      <xdr:rowOff>0</xdr:rowOff>
    </xdr:from>
    <xdr:to>
      <xdr:col>5</xdr:col>
      <xdr:colOff>0</xdr:colOff>
      <xdr:row>243</xdr:row>
      <xdr:rowOff>133350</xdr:rowOff>
    </xdr:to>
    <xdr:sp>
      <xdr:nvSpPr>
        <xdr:cNvPr id="434" name="Line 484"/>
        <xdr:cNvSpPr>
          <a:spLocks/>
        </xdr:cNvSpPr>
      </xdr:nvSpPr>
      <xdr:spPr>
        <a:xfrm>
          <a:off x="981075" y="35594925"/>
          <a:ext cx="0" cy="2857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0</xdr:colOff>
      <xdr:row>246</xdr:row>
      <xdr:rowOff>9525</xdr:rowOff>
    </xdr:from>
    <xdr:to>
      <xdr:col>19</xdr:col>
      <xdr:colOff>0</xdr:colOff>
      <xdr:row>247</xdr:row>
      <xdr:rowOff>142875</xdr:rowOff>
    </xdr:to>
    <xdr:sp>
      <xdr:nvSpPr>
        <xdr:cNvPr id="435" name="Line 485"/>
        <xdr:cNvSpPr>
          <a:spLocks/>
        </xdr:cNvSpPr>
      </xdr:nvSpPr>
      <xdr:spPr>
        <a:xfrm>
          <a:off x="4048125" y="36214050"/>
          <a:ext cx="0" cy="2857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257</xdr:row>
      <xdr:rowOff>0</xdr:rowOff>
    </xdr:from>
    <xdr:to>
      <xdr:col>21</xdr:col>
      <xdr:colOff>85725</xdr:colOff>
      <xdr:row>257</xdr:row>
      <xdr:rowOff>0</xdr:rowOff>
    </xdr:to>
    <xdr:sp>
      <xdr:nvSpPr>
        <xdr:cNvPr id="436" name="Line 486"/>
        <xdr:cNvSpPr>
          <a:spLocks/>
        </xdr:cNvSpPr>
      </xdr:nvSpPr>
      <xdr:spPr>
        <a:xfrm>
          <a:off x="476250" y="37880925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256</xdr:row>
      <xdr:rowOff>114300</xdr:rowOff>
    </xdr:from>
    <xdr:to>
      <xdr:col>21</xdr:col>
      <xdr:colOff>0</xdr:colOff>
      <xdr:row>257</xdr:row>
      <xdr:rowOff>152400</xdr:rowOff>
    </xdr:to>
    <xdr:grpSp>
      <xdr:nvGrpSpPr>
        <xdr:cNvPr id="437" name="Group 487"/>
        <xdr:cNvGrpSpPr>
          <a:grpSpLocks/>
        </xdr:cNvGrpSpPr>
      </xdr:nvGrpSpPr>
      <xdr:grpSpPr>
        <a:xfrm>
          <a:off x="542925" y="37842825"/>
          <a:ext cx="3943350" cy="190500"/>
          <a:chOff x="34" y="4215"/>
          <a:chExt cx="306" cy="21"/>
        </a:xfrm>
        <a:solidFill>
          <a:srgbClr val="FFFFFF"/>
        </a:solidFill>
      </xdr:grpSpPr>
      <xdr:grpSp>
        <xdr:nvGrpSpPr>
          <xdr:cNvPr id="438" name="Group 488"/>
          <xdr:cNvGrpSpPr>
            <a:grpSpLocks/>
          </xdr:cNvGrpSpPr>
        </xdr:nvGrpSpPr>
        <xdr:grpSpPr>
          <a:xfrm>
            <a:off x="34" y="4215"/>
            <a:ext cx="153" cy="21"/>
            <a:chOff x="34" y="4215"/>
            <a:chExt cx="153" cy="21"/>
          </a:xfrm>
          <a:solidFill>
            <a:srgbClr val="FFFFFF"/>
          </a:solidFill>
        </xdr:grpSpPr>
        <xdr:sp>
          <xdr:nvSpPr>
            <xdr:cNvPr id="439" name="AutoShape 489"/>
            <xdr:cNvSpPr>
              <a:spLocks noChangeAspect="1"/>
            </xdr:cNvSpPr>
          </xdr:nvSpPr>
          <xdr:spPr>
            <a:xfrm rot="21600000" flipH="1" flipV="1">
              <a:off x="69" y="4220"/>
              <a:ext cx="118" cy="16"/>
            </a:xfrm>
            <a:prstGeom prst="rtTriangle">
              <a:avLst/>
            </a:prstGeom>
            <a:pattFill prst="ltVert">
              <a:fgClr>
                <a:srgbClr val="993300"/>
              </a:fgClr>
              <a:bgClr>
                <a:srgbClr val="FFFFFF"/>
              </a:bgClr>
            </a:patt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40" name="AutoShape 490"/>
            <xdr:cNvSpPr>
              <a:spLocks noChangeAspect="1"/>
            </xdr:cNvSpPr>
          </xdr:nvSpPr>
          <xdr:spPr>
            <a:xfrm rot="32400000" flipH="1" flipV="1">
              <a:off x="34" y="4215"/>
              <a:ext cx="35" cy="5"/>
            </a:xfrm>
            <a:prstGeom prst="rtTriangle">
              <a:avLst/>
            </a:prstGeom>
            <a:pattFill prst="ltVert">
              <a:fgClr>
                <a:srgbClr val="993300"/>
              </a:fgClr>
              <a:bgClr>
                <a:srgbClr val="FFFFFF"/>
              </a:bgClr>
            </a:patt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441" name="Group 491"/>
          <xdr:cNvGrpSpPr>
            <a:grpSpLocks/>
          </xdr:cNvGrpSpPr>
        </xdr:nvGrpSpPr>
        <xdr:grpSpPr>
          <a:xfrm flipH="1">
            <a:off x="187" y="4215"/>
            <a:ext cx="153" cy="21"/>
            <a:chOff x="34" y="4215"/>
            <a:chExt cx="153" cy="21"/>
          </a:xfrm>
          <a:solidFill>
            <a:srgbClr val="FFFFFF"/>
          </a:solidFill>
        </xdr:grpSpPr>
        <xdr:sp>
          <xdr:nvSpPr>
            <xdr:cNvPr id="442" name="AutoShape 492"/>
            <xdr:cNvSpPr>
              <a:spLocks noChangeAspect="1"/>
            </xdr:cNvSpPr>
          </xdr:nvSpPr>
          <xdr:spPr>
            <a:xfrm rot="21600000" flipH="1" flipV="1">
              <a:off x="69" y="4220"/>
              <a:ext cx="118" cy="16"/>
            </a:xfrm>
            <a:prstGeom prst="rtTriangle">
              <a:avLst/>
            </a:prstGeom>
            <a:pattFill prst="ltVert">
              <a:fgClr>
                <a:srgbClr val="993300"/>
              </a:fgClr>
              <a:bgClr>
                <a:srgbClr val="FFFFFF"/>
              </a:bgClr>
            </a:patt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43" name="AutoShape 493"/>
            <xdr:cNvSpPr>
              <a:spLocks noChangeAspect="1"/>
            </xdr:cNvSpPr>
          </xdr:nvSpPr>
          <xdr:spPr>
            <a:xfrm rot="32400000" flipH="1" flipV="1">
              <a:off x="34" y="4215"/>
              <a:ext cx="35" cy="5"/>
            </a:xfrm>
            <a:prstGeom prst="rtTriangle">
              <a:avLst/>
            </a:prstGeom>
            <a:pattFill prst="ltVert">
              <a:fgClr>
                <a:srgbClr val="993300"/>
              </a:fgClr>
              <a:bgClr>
                <a:srgbClr val="FFFFFF"/>
              </a:bgClr>
            </a:patt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0</xdr:colOff>
      <xdr:row>260</xdr:row>
      <xdr:rowOff>0</xdr:rowOff>
    </xdr:from>
    <xdr:to>
      <xdr:col>19</xdr:col>
      <xdr:colOff>0</xdr:colOff>
      <xdr:row>261</xdr:row>
      <xdr:rowOff>57150</xdr:rowOff>
    </xdr:to>
    <xdr:sp>
      <xdr:nvSpPr>
        <xdr:cNvPr id="444" name="AutoShape 494"/>
        <xdr:cNvSpPr>
          <a:spLocks noChangeAspect="1"/>
        </xdr:cNvSpPr>
      </xdr:nvSpPr>
      <xdr:spPr>
        <a:xfrm rot="10800000" flipH="1">
          <a:off x="1638300" y="38338125"/>
          <a:ext cx="2409825" cy="20955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0</xdr:colOff>
      <xdr:row>259</xdr:row>
      <xdr:rowOff>123825</xdr:rowOff>
    </xdr:from>
    <xdr:to>
      <xdr:col>21</xdr:col>
      <xdr:colOff>0</xdr:colOff>
      <xdr:row>260</xdr:row>
      <xdr:rowOff>0</xdr:rowOff>
    </xdr:to>
    <xdr:sp>
      <xdr:nvSpPr>
        <xdr:cNvPr id="445" name="AutoShape 495"/>
        <xdr:cNvSpPr>
          <a:spLocks noChangeAspect="1"/>
        </xdr:cNvSpPr>
      </xdr:nvSpPr>
      <xdr:spPr>
        <a:xfrm flipH="1">
          <a:off x="4048125" y="38309550"/>
          <a:ext cx="438150" cy="28575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259</xdr:row>
      <xdr:rowOff>104775</xdr:rowOff>
    </xdr:from>
    <xdr:to>
      <xdr:col>7</xdr:col>
      <xdr:colOff>209550</xdr:colOff>
      <xdr:row>260</xdr:row>
      <xdr:rowOff>0</xdr:rowOff>
    </xdr:to>
    <xdr:sp>
      <xdr:nvSpPr>
        <xdr:cNvPr id="446" name="AutoShape 496"/>
        <xdr:cNvSpPr>
          <a:spLocks noChangeAspect="1"/>
        </xdr:cNvSpPr>
      </xdr:nvSpPr>
      <xdr:spPr>
        <a:xfrm flipH="1">
          <a:off x="981075" y="38290500"/>
          <a:ext cx="647700" cy="47625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260</xdr:row>
      <xdr:rowOff>0</xdr:rowOff>
    </xdr:from>
    <xdr:to>
      <xdr:col>5</xdr:col>
      <xdr:colOff>0</xdr:colOff>
      <xdr:row>260</xdr:row>
      <xdr:rowOff>38100</xdr:rowOff>
    </xdr:to>
    <xdr:sp>
      <xdr:nvSpPr>
        <xdr:cNvPr id="447" name="AutoShape 497"/>
        <xdr:cNvSpPr>
          <a:spLocks noChangeAspect="1"/>
        </xdr:cNvSpPr>
      </xdr:nvSpPr>
      <xdr:spPr>
        <a:xfrm rot="-10800000" flipH="1">
          <a:off x="542925" y="38338125"/>
          <a:ext cx="438150" cy="3810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264</xdr:row>
      <xdr:rowOff>0</xdr:rowOff>
    </xdr:from>
    <xdr:to>
      <xdr:col>21</xdr:col>
      <xdr:colOff>85725</xdr:colOff>
      <xdr:row>264</xdr:row>
      <xdr:rowOff>0</xdr:rowOff>
    </xdr:to>
    <xdr:sp>
      <xdr:nvSpPr>
        <xdr:cNvPr id="448" name="Line 498"/>
        <xdr:cNvSpPr>
          <a:spLocks/>
        </xdr:cNvSpPr>
      </xdr:nvSpPr>
      <xdr:spPr>
        <a:xfrm>
          <a:off x="476250" y="38947725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268</xdr:row>
      <xdr:rowOff>0</xdr:rowOff>
    </xdr:from>
    <xdr:to>
      <xdr:col>21</xdr:col>
      <xdr:colOff>85725</xdr:colOff>
      <xdr:row>268</xdr:row>
      <xdr:rowOff>0</xdr:rowOff>
    </xdr:to>
    <xdr:sp>
      <xdr:nvSpPr>
        <xdr:cNvPr id="449" name="Line 499"/>
        <xdr:cNvSpPr>
          <a:spLocks/>
        </xdr:cNvSpPr>
      </xdr:nvSpPr>
      <xdr:spPr>
        <a:xfrm>
          <a:off x="476250" y="39557325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264</xdr:row>
      <xdr:rowOff>0</xdr:rowOff>
    </xdr:from>
    <xdr:to>
      <xdr:col>5</xdr:col>
      <xdr:colOff>0</xdr:colOff>
      <xdr:row>264</xdr:row>
      <xdr:rowOff>38100</xdr:rowOff>
    </xdr:to>
    <xdr:sp>
      <xdr:nvSpPr>
        <xdr:cNvPr id="450" name="AutoShape 500"/>
        <xdr:cNvSpPr>
          <a:spLocks noChangeAspect="1"/>
        </xdr:cNvSpPr>
      </xdr:nvSpPr>
      <xdr:spPr>
        <a:xfrm rot="-10800000" flipH="1">
          <a:off x="542925" y="38947725"/>
          <a:ext cx="438150" cy="3810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268</xdr:row>
      <xdr:rowOff>0</xdr:rowOff>
    </xdr:from>
    <xdr:to>
      <xdr:col>5</xdr:col>
      <xdr:colOff>0</xdr:colOff>
      <xdr:row>268</xdr:row>
      <xdr:rowOff>38100</xdr:rowOff>
    </xdr:to>
    <xdr:sp>
      <xdr:nvSpPr>
        <xdr:cNvPr id="451" name="AutoShape 501"/>
        <xdr:cNvSpPr>
          <a:spLocks noChangeAspect="1"/>
        </xdr:cNvSpPr>
      </xdr:nvSpPr>
      <xdr:spPr>
        <a:xfrm rot="-10800000" flipH="1">
          <a:off x="542925" y="39557325"/>
          <a:ext cx="438150" cy="3810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0</xdr:colOff>
      <xdr:row>263</xdr:row>
      <xdr:rowOff>123825</xdr:rowOff>
    </xdr:from>
    <xdr:to>
      <xdr:col>21</xdr:col>
      <xdr:colOff>0</xdr:colOff>
      <xdr:row>264</xdr:row>
      <xdr:rowOff>0</xdr:rowOff>
    </xdr:to>
    <xdr:sp>
      <xdr:nvSpPr>
        <xdr:cNvPr id="452" name="AutoShape 502"/>
        <xdr:cNvSpPr>
          <a:spLocks noChangeAspect="1"/>
        </xdr:cNvSpPr>
      </xdr:nvSpPr>
      <xdr:spPr>
        <a:xfrm flipH="1">
          <a:off x="4048125" y="38919150"/>
          <a:ext cx="438150" cy="28575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0</xdr:colOff>
      <xdr:row>267</xdr:row>
      <xdr:rowOff>123825</xdr:rowOff>
    </xdr:from>
    <xdr:to>
      <xdr:col>21</xdr:col>
      <xdr:colOff>0</xdr:colOff>
      <xdr:row>268</xdr:row>
      <xdr:rowOff>0</xdr:rowOff>
    </xdr:to>
    <xdr:sp>
      <xdr:nvSpPr>
        <xdr:cNvPr id="453" name="AutoShape 503"/>
        <xdr:cNvSpPr>
          <a:spLocks noChangeAspect="1"/>
        </xdr:cNvSpPr>
      </xdr:nvSpPr>
      <xdr:spPr>
        <a:xfrm flipH="1">
          <a:off x="4048125" y="39528750"/>
          <a:ext cx="438150" cy="28575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241</xdr:row>
      <xdr:rowOff>85725</xdr:rowOff>
    </xdr:from>
    <xdr:to>
      <xdr:col>8</xdr:col>
      <xdr:colOff>0</xdr:colOff>
      <xdr:row>266</xdr:row>
      <xdr:rowOff>76200</xdr:rowOff>
    </xdr:to>
    <xdr:sp>
      <xdr:nvSpPr>
        <xdr:cNvPr id="454" name="Line 504"/>
        <xdr:cNvSpPr>
          <a:spLocks/>
        </xdr:cNvSpPr>
      </xdr:nvSpPr>
      <xdr:spPr>
        <a:xfrm>
          <a:off x="1638300" y="35528250"/>
          <a:ext cx="0" cy="3800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171450</xdr:colOff>
      <xdr:row>235</xdr:row>
      <xdr:rowOff>0</xdr:rowOff>
    </xdr:from>
    <xdr:to>
      <xdr:col>8</xdr:col>
      <xdr:colOff>66675</xdr:colOff>
      <xdr:row>235</xdr:row>
      <xdr:rowOff>0</xdr:rowOff>
    </xdr:to>
    <xdr:sp>
      <xdr:nvSpPr>
        <xdr:cNvPr id="455" name="Line 505"/>
        <xdr:cNvSpPr>
          <a:spLocks/>
        </xdr:cNvSpPr>
      </xdr:nvSpPr>
      <xdr:spPr>
        <a:xfrm>
          <a:off x="1371600" y="34528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234</xdr:row>
      <xdr:rowOff>104775</xdr:rowOff>
    </xdr:from>
    <xdr:to>
      <xdr:col>7</xdr:col>
      <xdr:colOff>0</xdr:colOff>
      <xdr:row>235</xdr:row>
      <xdr:rowOff>57150</xdr:rowOff>
    </xdr:to>
    <xdr:sp>
      <xdr:nvSpPr>
        <xdr:cNvPr id="456" name="Line 506"/>
        <xdr:cNvSpPr>
          <a:spLocks/>
        </xdr:cNvSpPr>
      </xdr:nvSpPr>
      <xdr:spPr>
        <a:xfrm>
          <a:off x="1419225" y="344805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234</xdr:row>
      <xdr:rowOff>104775</xdr:rowOff>
    </xdr:from>
    <xdr:to>
      <xdr:col>8</xdr:col>
      <xdr:colOff>0</xdr:colOff>
      <xdr:row>235</xdr:row>
      <xdr:rowOff>57150</xdr:rowOff>
    </xdr:to>
    <xdr:sp>
      <xdr:nvSpPr>
        <xdr:cNvPr id="457" name="Line 507"/>
        <xdr:cNvSpPr>
          <a:spLocks/>
        </xdr:cNvSpPr>
      </xdr:nvSpPr>
      <xdr:spPr>
        <a:xfrm>
          <a:off x="1638300" y="344805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264</xdr:row>
      <xdr:rowOff>0</xdr:rowOff>
    </xdr:from>
    <xdr:to>
      <xdr:col>19</xdr:col>
      <xdr:colOff>0</xdr:colOff>
      <xdr:row>264</xdr:row>
      <xdr:rowOff>142875</xdr:rowOff>
    </xdr:to>
    <xdr:sp>
      <xdr:nvSpPr>
        <xdr:cNvPr id="458" name="AutoShape 508"/>
        <xdr:cNvSpPr>
          <a:spLocks noChangeAspect="1"/>
        </xdr:cNvSpPr>
      </xdr:nvSpPr>
      <xdr:spPr>
        <a:xfrm rot="10800000" flipH="1">
          <a:off x="2514600" y="38947725"/>
          <a:ext cx="1533525" cy="142875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263</xdr:row>
      <xdr:rowOff>19050</xdr:rowOff>
    </xdr:from>
    <xdr:to>
      <xdr:col>12</xdr:col>
      <xdr:colOff>0</xdr:colOff>
      <xdr:row>264</xdr:row>
      <xdr:rowOff>0</xdr:rowOff>
    </xdr:to>
    <xdr:sp>
      <xdr:nvSpPr>
        <xdr:cNvPr id="459" name="AutoShape 509"/>
        <xdr:cNvSpPr>
          <a:spLocks noChangeAspect="1"/>
        </xdr:cNvSpPr>
      </xdr:nvSpPr>
      <xdr:spPr>
        <a:xfrm flipH="1">
          <a:off x="981075" y="38814375"/>
          <a:ext cx="1533525" cy="13335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266</xdr:row>
      <xdr:rowOff>76200</xdr:rowOff>
    </xdr:from>
    <xdr:to>
      <xdr:col>16</xdr:col>
      <xdr:colOff>209550</xdr:colOff>
      <xdr:row>268</xdr:row>
      <xdr:rowOff>0</xdr:rowOff>
    </xdr:to>
    <xdr:sp>
      <xdr:nvSpPr>
        <xdr:cNvPr id="460" name="AutoShape 510"/>
        <xdr:cNvSpPr>
          <a:spLocks noChangeAspect="1"/>
        </xdr:cNvSpPr>
      </xdr:nvSpPr>
      <xdr:spPr>
        <a:xfrm flipH="1">
          <a:off x="981075" y="39328725"/>
          <a:ext cx="2619375" cy="22860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268</xdr:row>
      <xdr:rowOff>0</xdr:rowOff>
    </xdr:from>
    <xdr:to>
      <xdr:col>19</xdr:col>
      <xdr:colOff>0</xdr:colOff>
      <xdr:row>268</xdr:row>
      <xdr:rowOff>38100</xdr:rowOff>
    </xdr:to>
    <xdr:sp>
      <xdr:nvSpPr>
        <xdr:cNvPr id="461" name="AutoShape 511"/>
        <xdr:cNvSpPr>
          <a:spLocks noChangeAspect="1"/>
        </xdr:cNvSpPr>
      </xdr:nvSpPr>
      <xdr:spPr>
        <a:xfrm rot="-10800000" flipH="1">
          <a:off x="3609975" y="39557325"/>
          <a:ext cx="438150" cy="3810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272</xdr:row>
      <xdr:rowOff>0</xdr:rowOff>
    </xdr:from>
    <xdr:to>
      <xdr:col>21</xdr:col>
      <xdr:colOff>85725</xdr:colOff>
      <xdr:row>272</xdr:row>
      <xdr:rowOff>0</xdr:rowOff>
    </xdr:to>
    <xdr:sp>
      <xdr:nvSpPr>
        <xdr:cNvPr id="462" name="Line 512"/>
        <xdr:cNvSpPr>
          <a:spLocks/>
        </xdr:cNvSpPr>
      </xdr:nvSpPr>
      <xdr:spPr>
        <a:xfrm>
          <a:off x="476250" y="40166925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276</xdr:row>
      <xdr:rowOff>0</xdr:rowOff>
    </xdr:from>
    <xdr:to>
      <xdr:col>21</xdr:col>
      <xdr:colOff>85725</xdr:colOff>
      <xdr:row>276</xdr:row>
      <xdr:rowOff>0</xdr:rowOff>
    </xdr:to>
    <xdr:sp>
      <xdr:nvSpPr>
        <xdr:cNvPr id="463" name="Line 513"/>
        <xdr:cNvSpPr>
          <a:spLocks/>
        </xdr:cNvSpPr>
      </xdr:nvSpPr>
      <xdr:spPr>
        <a:xfrm>
          <a:off x="476250" y="40776525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278</xdr:row>
      <xdr:rowOff>28575</xdr:rowOff>
    </xdr:from>
    <xdr:to>
      <xdr:col>21</xdr:col>
      <xdr:colOff>85725</xdr:colOff>
      <xdr:row>278</xdr:row>
      <xdr:rowOff>28575</xdr:rowOff>
    </xdr:to>
    <xdr:sp>
      <xdr:nvSpPr>
        <xdr:cNvPr id="464" name="Line 514"/>
        <xdr:cNvSpPr>
          <a:spLocks/>
        </xdr:cNvSpPr>
      </xdr:nvSpPr>
      <xdr:spPr>
        <a:xfrm>
          <a:off x="476250" y="41109900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265</xdr:row>
      <xdr:rowOff>104775</xdr:rowOff>
    </xdr:from>
    <xdr:to>
      <xdr:col>3</xdr:col>
      <xdr:colOff>0</xdr:colOff>
      <xdr:row>281</xdr:row>
      <xdr:rowOff>152400</xdr:rowOff>
    </xdr:to>
    <xdr:sp>
      <xdr:nvSpPr>
        <xdr:cNvPr id="465" name="Line 515"/>
        <xdr:cNvSpPr>
          <a:spLocks/>
        </xdr:cNvSpPr>
      </xdr:nvSpPr>
      <xdr:spPr>
        <a:xfrm>
          <a:off x="542925" y="39204900"/>
          <a:ext cx="0" cy="2486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265</xdr:row>
      <xdr:rowOff>104775</xdr:rowOff>
    </xdr:from>
    <xdr:to>
      <xdr:col>5</xdr:col>
      <xdr:colOff>0</xdr:colOff>
      <xdr:row>283</xdr:row>
      <xdr:rowOff>95250</xdr:rowOff>
    </xdr:to>
    <xdr:sp>
      <xdr:nvSpPr>
        <xdr:cNvPr id="466" name="Line 516"/>
        <xdr:cNvSpPr>
          <a:spLocks/>
        </xdr:cNvSpPr>
      </xdr:nvSpPr>
      <xdr:spPr>
        <a:xfrm>
          <a:off x="981075" y="39204900"/>
          <a:ext cx="0" cy="2733675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265</xdr:row>
      <xdr:rowOff>104775</xdr:rowOff>
    </xdr:from>
    <xdr:to>
      <xdr:col>7</xdr:col>
      <xdr:colOff>0</xdr:colOff>
      <xdr:row>281</xdr:row>
      <xdr:rowOff>152400</xdr:rowOff>
    </xdr:to>
    <xdr:sp>
      <xdr:nvSpPr>
        <xdr:cNvPr id="467" name="Line 517"/>
        <xdr:cNvSpPr>
          <a:spLocks/>
        </xdr:cNvSpPr>
      </xdr:nvSpPr>
      <xdr:spPr>
        <a:xfrm>
          <a:off x="1419225" y="39204900"/>
          <a:ext cx="0" cy="2486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265</xdr:row>
      <xdr:rowOff>104775</xdr:rowOff>
    </xdr:from>
    <xdr:to>
      <xdr:col>8</xdr:col>
      <xdr:colOff>0</xdr:colOff>
      <xdr:row>281</xdr:row>
      <xdr:rowOff>152400</xdr:rowOff>
    </xdr:to>
    <xdr:sp>
      <xdr:nvSpPr>
        <xdr:cNvPr id="468" name="Line 518"/>
        <xdr:cNvSpPr>
          <a:spLocks/>
        </xdr:cNvSpPr>
      </xdr:nvSpPr>
      <xdr:spPr>
        <a:xfrm>
          <a:off x="1638300" y="39204900"/>
          <a:ext cx="0" cy="2486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265</xdr:row>
      <xdr:rowOff>104775</xdr:rowOff>
    </xdr:from>
    <xdr:to>
      <xdr:col>12</xdr:col>
      <xdr:colOff>0</xdr:colOff>
      <xdr:row>281</xdr:row>
      <xdr:rowOff>152400</xdr:rowOff>
    </xdr:to>
    <xdr:sp>
      <xdr:nvSpPr>
        <xdr:cNvPr id="469" name="Line 519"/>
        <xdr:cNvSpPr>
          <a:spLocks/>
        </xdr:cNvSpPr>
      </xdr:nvSpPr>
      <xdr:spPr>
        <a:xfrm>
          <a:off x="2514600" y="39204900"/>
          <a:ext cx="0" cy="2486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265</xdr:row>
      <xdr:rowOff>104775</xdr:rowOff>
    </xdr:from>
    <xdr:to>
      <xdr:col>17</xdr:col>
      <xdr:colOff>0</xdr:colOff>
      <xdr:row>281</xdr:row>
      <xdr:rowOff>152400</xdr:rowOff>
    </xdr:to>
    <xdr:sp>
      <xdr:nvSpPr>
        <xdr:cNvPr id="470" name="Line 520"/>
        <xdr:cNvSpPr>
          <a:spLocks/>
        </xdr:cNvSpPr>
      </xdr:nvSpPr>
      <xdr:spPr>
        <a:xfrm>
          <a:off x="3609975" y="39204900"/>
          <a:ext cx="0" cy="2486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0</xdr:colOff>
      <xdr:row>265</xdr:row>
      <xdr:rowOff>104775</xdr:rowOff>
    </xdr:from>
    <xdr:to>
      <xdr:col>19</xdr:col>
      <xdr:colOff>0</xdr:colOff>
      <xdr:row>281</xdr:row>
      <xdr:rowOff>152400</xdr:rowOff>
    </xdr:to>
    <xdr:sp>
      <xdr:nvSpPr>
        <xdr:cNvPr id="471" name="Line 521"/>
        <xdr:cNvSpPr>
          <a:spLocks/>
        </xdr:cNvSpPr>
      </xdr:nvSpPr>
      <xdr:spPr>
        <a:xfrm>
          <a:off x="4048125" y="39204900"/>
          <a:ext cx="0" cy="2486025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265</xdr:row>
      <xdr:rowOff>104775</xdr:rowOff>
    </xdr:from>
    <xdr:to>
      <xdr:col>21</xdr:col>
      <xdr:colOff>0</xdr:colOff>
      <xdr:row>281</xdr:row>
      <xdr:rowOff>152400</xdr:rowOff>
    </xdr:to>
    <xdr:sp>
      <xdr:nvSpPr>
        <xdr:cNvPr id="472" name="Line 522"/>
        <xdr:cNvSpPr>
          <a:spLocks/>
        </xdr:cNvSpPr>
      </xdr:nvSpPr>
      <xdr:spPr>
        <a:xfrm>
          <a:off x="4486275" y="39204900"/>
          <a:ext cx="0" cy="2486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276</xdr:row>
      <xdr:rowOff>0</xdr:rowOff>
    </xdr:from>
    <xdr:to>
      <xdr:col>21</xdr:col>
      <xdr:colOff>0</xdr:colOff>
      <xdr:row>276</xdr:row>
      <xdr:rowOff>0</xdr:rowOff>
    </xdr:to>
    <xdr:sp>
      <xdr:nvSpPr>
        <xdr:cNvPr id="473" name="Line 523"/>
        <xdr:cNvSpPr>
          <a:spLocks/>
        </xdr:cNvSpPr>
      </xdr:nvSpPr>
      <xdr:spPr>
        <a:xfrm>
          <a:off x="542925" y="40776525"/>
          <a:ext cx="39433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28575</xdr:colOff>
      <xdr:row>277</xdr:row>
      <xdr:rowOff>76200</xdr:rowOff>
    </xdr:from>
    <xdr:to>
      <xdr:col>21</xdr:col>
      <xdr:colOff>9525</xdr:colOff>
      <xdr:row>283</xdr:row>
      <xdr:rowOff>47625</xdr:rowOff>
    </xdr:to>
    <xdr:sp>
      <xdr:nvSpPr>
        <xdr:cNvPr id="474" name="Line 524"/>
        <xdr:cNvSpPr>
          <a:spLocks/>
        </xdr:cNvSpPr>
      </xdr:nvSpPr>
      <xdr:spPr>
        <a:xfrm flipV="1">
          <a:off x="571500" y="41005125"/>
          <a:ext cx="3924300" cy="885825"/>
        </a:xfrm>
        <a:prstGeom prst="line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9525</xdr:colOff>
      <xdr:row>278</xdr:row>
      <xdr:rowOff>152400</xdr:rowOff>
    </xdr:from>
    <xdr:to>
      <xdr:col>12</xdr:col>
      <xdr:colOff>0</xdr:colOff>
      <xdr:row>283</xdr:row>
      <xdr:rowOff>114300</xdr:rowOff>
    </xdr:to>
    <xdr:sp>
      <xdr:nvSpPr>
        <xdr:cNvPr id="475" name="Line 525"/>
        <xdr:cNvSpPr>
          <a:spLocks/>
        </xdr:cNvSpPr>
      </xdr:nvSpPr>
      <xdr:spPr>
        <a:xfrm flipV="1">
          <a:off x="552450" y="41233725"/>
          <a:ext cx="1962150" cy="723900"/>
        </a:xfrm>
        <a:prstGeom prst="line">
          <a:avLst/>
        </a:pr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277</xdr:row>
      <xdr:rowOff>152400</xdr:rowOff>
    </xdr:from>
    <xdr:to>
      <xdr:col>21</xdr:col>
      <xdr:colOff>9525</xdr:colOff>
      <xdr:row>278</xdr:row>
      <xdr:rowOff>152400</xdr:rowOff>
    </xdr:to>
    <xdr:sp>
      <xdr:nvSpPr>
        <xdr:cNvPr id="476" name="Line 526"/>
        <xdr:cNvSpPr>
          <a:spLocks/>
        </xdr:cNvSpPr>
      </xdr:nvSpPr>
      <xdr:spPr>
        <a:xfrm flipV="1">
          <a:off x="2514600" y="41081325"/>
          <a:ext cx="1981200" cy="152400"/>
        </a:xfrm>
        <a:prstGeom prst="line">
          <a:avLst/>
        </a:pr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180975</xdr:colOff>
      <xdr:row>278</xdr:row>
      <xdr:rowOff>9525</xdr:rowOff>
    </xdr:from>
    <xdr:to>
      <xdr:col>21</xdr:col>
      <xdr:colOff>0</xdr:colOff>
      <xdr:row>279</xdr:row>
      <xdr:rowOff>0</xdr:rowOff>
    </xdr:to>
    <xdr:sp>
      <xdr:nvSpPr>
        <xdr:cNvPr id="477" name="Line 527"/>
        <xdr:cNvSpPr>
          <a:spLocks/>
        </xdr:cNvSpPr>
      </xdr:nvSpPr>
      <xdr:spPr>
        <a:xfrm>
          <a:off x="542925" y="41090850"/>
          <a:ext cx="3943350" cy="142875"/>
        </a:xfrm>
        <a:prstGeom prst="line">
          <a:avLst/>
        </a:prstGeom>
        <a:noFill/>
        <a:ln w="3175" cmpd="sng">
          <a:solidFill>
            <a:srgbClr val="FF66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277</xdr:row>
      <xdr:rowOff>28575</xdr:rowOff>
    </xdr:from>
    <xdr:to>
      <xdr:col>12</xdr:col>
      <xdr:colOff>0</xdr:colOff>
      <xdr:row>278</xdr:row>
      <xdr:rowOff>76200</xdr:rowOff>
    </xdr:to>
    <xdr:sp>
      <xdr:nvSpPr>
        <xdr:cNvPr id="478" name="Line 528"/>
        <xdr:cNvSpPr>
          <a:spLocks/>
        </xdr:cNvSpPr>
      </xdr:nvSpPr>
      <xdr:spPr>
        <a:xfrm flipV="1">
          <a:off x="542925" y="40957500"/>
          <a:ext cx="1971675" cy="2000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277</xdr:row>
      <xdr:rowOff>28575</xdr:rowOff>
    </xdr:from>
    <xdr:to>
      <xdr:col>21</xdr:col>
      <xdr:colOff>28575</xdr:colOff>
      <xdr:row>279</xdr:row>
      <xdr:rowOff>66675</xdr:rowOff>
    </xdr:to>
    <xdr:sp>
      <xdr:nvSpPr>
        <xdr:cNvPr id="479" name="Line 529"/>
        <xdr:cNvSpPr>
          <a:spLocks/>
        </xdr:cNvSpPr>
      </xdr:nvSpPr>
      <xdr:spPr>
        <a:xfrm>
          <a:off x="2514600" y="40957500"/>
          <a:ext cx="2000250" cy="34290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277</xdr:row>
      <xdr:rowOff>28575</xdr:rowOff>
    </xdr:from>
    <xdr:to>
      <xdr:col>17</xdr:col>
      <xdr:colOff>0</xdr:colOff>
      <xdr:row>278</xdr:row>
      <xdr:rowOff>57150</xdr:rowOff>
    </xdr:to>
    <xdr:sp>
      <xdr:nvSpPr>
        <xdr:cNvPr id="480" name="Line 530"/>
        <xdr:cNvSpPr>
          <a:spLocks noChangeAspect="1"/>
        </xdr:cNvSpPr>
      </xdr:nvSpPr>
      <xdr:spPr>
        <a:xfrm>
          <a:off x="2514600" y="40957500"/>
          <a:ext cx="1095375" cy="1809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277</xdr:row>
      <xdr:rowOff>152400</xdr:rowOff>
    </xdr:from>
    <xdr:to>
      <xdr:col>21</xdr:col>
      <xdr:colOff>0</xdr:colOff>
      <xdr:row>278</xdr:row>
      <xdr:rowOff>57150</xdr:rowOff>
    </xdr:to>
    <xdr:sp>
      <xdr:nvSpPr>
        <xdr:cNvPr id="481" name="Line 531"/>
        <xdr:cNvSpPr>
          <a:spLocks noChangeAspect="1"/>
        </xdr:cNvSpPr>
      </xdr:nvSpPr>
      <xdr:spPr>
        <a:xfrm flipV="1">
          <a:off x="3609975" y="41081325"/>
          <a:ext cx="876300" cy="571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0</xdr:colOff>
      <xdr:row>4</xdr:row>
      <xdr:rowOff>19050</xdr:rowOff>
    </xdr:from>
    <xdr:to>
      <xdr:col>31</xdr:col>
      <xdr:colOff>0</xdr:colOff>
      <xdr:row>6</xdr:row>
      <xdr:rowOff>0</xdr:rowOff>
    </xdr:to>
    <xdr:grpSp>
      <xdr:nvGrpSpPr>
        <xdr:cNvPr id="482" name="Group 541"/>
        <xdr:cNvGrpSpPr>
          <a:grpSpLocks/>
        </xdr:cNvGrpSpPr>
      </xdr:nvGrpSpPr>
      <xdr:grpSpPr>
        <a:xfrm>
          <a:off x="5581650" y="628650"/>
          <a:ext cx="1190625" cy="285750"/>
          <a:chOff x="442" y="66"/>
          <a:chExt cx="85" cy="30"/>
        </a:xfrm>
        <a:solidFill>
          <a:srgbClr val="FFFFFF"/>
        </a:solidFill>
      </xdr:grpSpPr>
      <xdr:sp>
        <xdr:nvSpPr>
          <xdr:cNvPr id="483" name="Line 532"/>
          <xdr:cNvSpPr>
            <a:spLocks/>
          </xdr:cNvSpPr>
        </xdr:nvSpPr>
        <xdr:spPr>
          <a:xfrm>
            <a:off x="442" y="77"/>
            <a:ext cx="0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84" name="Line 533"/>
          <xdr:cNvSpPr>
            <a:spLocks/>
          </xdr:cNvSpPr>
        </xdr:nvSpPr>
        <xdr:spPr>
          <a:xfrm>
            <a:off x="493" y="66"/>
            <a:ext cx="0" cy="3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85" name="Line 534"/>
          <xdr:cNvSpPr>
            <a:spLocks/>
          </xdr:cNvSpPr>
        </xdr:nvSpPr>
        <xdr:spPr>
          <a:xfrm>
            <a:off x="527" y="66"/>
            <a:ext cx="0" cy="3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25</xdr:col>
      <xdr:colOff>142875</xdr:colOff>
      <xdr:row>7</xdr:row>
      <xdr:rowOff>0</xdr:rowOff>
    </xdr:from>
    <xdr:to>
      <xdr:col>31</xdr:col>
      <xdr:colOff>66675</xdr:colOff>
      <xdr:row>7</xdr:row>
      <xdr:rowOff>0</xdr:rowOff>
    </xdr:to>
    <xdr:sp>
      <xdr:nvSpPr>
        <xdr:cNvPr id="486" name="Line 535"/>
        <xdr:cNvSpPr>
          <a:spLocks/>
        </xdr:cNvSpPr>
      </xdr:nvSpPr>
      <xdr:spPr>
        <a:xfrm>
          <a:off x="5505450" y="10668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95250</xdr:rowOff>
    </xdr:from>
    <xdr:to>
      <xdr:col>31</xdr:col>
      <xdr:colOff>0</xdr:colOff>
      <xdr:row>7</xdr:row>
      <xdr:rowOff>76200</xdr:rowOff>
    </xdr:to>
    <xdr:grpSp>
      <xdr:nvGrpSpPr>
        <xdr:cNvPr id="487" name="Group 540"/>
        <xdr:cNvGrpSpPr>
          <a:grpSpLocks/>
        </xdr:cNvGrpSpPr>
      </xdr:nvGrpSpPr>
      <xdr:grpSpPr>
        <a:xfrm>
          <a:off x="5581650" y="1009650"/>
          <a:ext cx="1190625" cy="133350"/>
          <a:chOff x="442" y="106"/>
          <a:chExt cx="85" cy="28"/>
        </a:xfrm>
        <a:solidFill>
          <a:srgbClr val="FFFFFF"/>
        </a:solidFill>
      </xdr:grpSpPr>
      <xdr:sp>
        <xdr:nvSpPr>
          <xdr:cNvPr id="488" name="Line 536"/>
          <xdr:cNvSpPr>
            <a:spLocks/>
          </xdr:cNvSpPr>
        </xdr:nvSpPr>
        <xdr:spPr>
          <a:xfrm>
            <a:off x="442" y="106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89" name="Line 537"/>
          <xdr:cNvSpPr>
            <a:spLocks/>
          </xdr:cNvSpPr>
        </xdr:nvSpPr>
        <xdr:spPr>
          <a:xfrm>
            <a:off x="493" y="106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90" name="Line 538"/>
          <xdr:cNvSpPr>
            <a:spLocks/>
          </xdr:cNvSpPr>
        </xdr:nvSpPr>
        <xdr:spPr>
          <a:xfrm>
            <a:off x="527" y="106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0</xdr:col>
      <xdr:colOff>76200</xdr:colOff>
      <xdr:row>17</xdr:row>
      <xdr:rowOff>0</xdr:rowOff>
    </xdr:from>
    <xdr:to>
      <xdr:col>4</xdr:col>
      <xdr:colOff>76200</xdr:colOff>
      <xdr:row>18</xdr:row>
      <xdr:rowOff>19050</xdr:rowOff>
    </xdr:to>
    <xdr:grpSp>
      <xdr:nvGrpSpPr>
        <xdr:cNvPr id="491" name="Group 559"/>
        <xdr:cNvGrpSpPr>
          <a:grpSpLocks/>
        </xdr:cNvGrpSpPr>
      </xdr:nvGrpSpPr>
      <xdr:grpSpPr>
        <a:xfrm>
          <a:off x="76200" y="2819400"/>
          <a:ext cx="762000" cy="171450"/>
          <a:chOff x="153" y="273"/>
          <a:chExt cx="68" cy="18"/>
        </a:xfrm>
        <a:solidFill>
          <a:srgbClr val="FFFFFF"/>
        </a:solidFill>
      </xdr:grpSpPr>
      <xdr:sp>
        <xdr:nvSpPr>
          <xdr:cNvPr id="492" name="Line 543"/>
          <xdr:cNvSpPr>
            <a:spLocks/>
          </xdr:cNvSpPr>
        </xdr:nvSpPr>
        <xdr:spPr>
          <a:xfrm>
            <a:off x="153" y="279"/>
            <a:ext cx="0" cy="1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93" name="Line 544"/>
          <xdr:cNvSpPr>
            <a:spLocks/>
          </xdr:cNvSpPr>
        </xdr:nvSpPr>
        <xdr:spPr>
          <a:xfrm>
            <a:off x="196" y="273"/>
            <a:ext cx="0" cy="16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94" name="Line 545"/>
          <xdr:cNvSpPr>
            <a:spLocks/>
          </xdr:cNvSpPr>
        </xdr:nvSpPr>
        <xdr:spPr>
          <a:xfrm>
            <a:off x="221" y="277"/>
            <a:ext cx="0" cy="14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0</xdr:col>
      <xdr:colOff>76200</xdr:colOff>
      <xdr:row>19</xdr:row>
      <xdr:rowOff>0</xdr:rowOff>
    </xdr:from>
    <xdr:to>
      <xdr:col>4</xdr:col>
      <xdr:colOff>76200</xdr:colOff>
      <xdr:row>20</xdr:row>
      <xdr:rowOff>19050</xdr:rowOff>
    </xdr:to>
    <xdr:grpSp>
      <xdr:nvGrpSpPr>
        <xdr:cNvPr id="495" name="Group 560"/>
        <xdr:cNvGrpSpPr>
          <a:grpSpLocks/>
        </xdr:cNvGrpSpPr>
      </xdr:nvGrpSpPr>
      <xdr:grpSpPr>
        <a:xfrm>
          <a:off x="76200" y="3124200"/>
          <a:ext cx="762000" cy="171450"/>
          <a:chOff x="153" y="273"/>
          <a:chExt cx="68" cy="18"/>
        </a:xfrm>
        <a:solidFill>
          <a:srgbClr val="FFFFFF"/>
        </a:solidFill>
      </xdr:grpSpPr>
      <xdr:sp>
        <xdr:nvSpPr>
          <xdr:cNvPr id="496" name="Line 561"/>
          <xdr:cNvSpPr>
            <a:spLocks/>
          </xdr:cNvSpPr>
        </xdr:nvSpPr>
        <xdr:spPr>
          <a:xfrm>
            <a:off x="153" y="279"/>
            <a:ext cx="0" cy="1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97" name="Line 562"/>
          <xdr:cNvSpPr>
            <a:spLocks/>
          </xdr:cNvSpPr>
        </xdr:nvSpPr>
        <xdr:spPr>
          <a:xfrm>
            <a:off x="196" y="273"/>
            <a:ext cx="0" cy="16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98" name="Line 563"/>
          <xdr:cNvSpPr>
            <a:spLocks/>
          </xdr:cNvSpPr>
        </xdr:nvSpPr>
        <xdr:spPr>
          <a:xfrm>
            <a:off x="221" y="277"/>
            <a:ext cx="0" cy="14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20</xdr:col>
      <xdr:colOff>9525</xdr:colOff>
      <xdr:row>23</xdr:row>
      <xdr:rowOff>0</xdr:rowOff>
    </xdr:from>
    <xdr:to>
      <xdr:col>24</xdr:col>
      <xdr:colOff>9525</xdr:colOff>
      <xdr:row>24</xdr:row>
      <xdr:rowOff>19050</xdr:rowOff>
    </xdr:to>
    <xdr:grpSp>
      <xdr:nvGrpSpPr>
        <xdr:cNvPr id="499" name="Group 564"/>
        <xdr:cNvGrpSpPr>
          <a:grpSpLocks/>
        </xdr:cNvGrpSpPr>
      </xdr:nvGrpSpPr>
      <xdr:grpSpPr>
        <a:xfrm>
          <a:off x="4276725" y="3733800"/>
          <a:ext cx="876300" cy="171450"/>
          <a:chOff x="153" y="273"/>
          <a:chExt cx="68" cy="18"/>
        </a:xfrm>
        <a:solidFill>
          <a:srgbClr val="FFFFFF"/>
        </a:solidFill>
      </xdr:grpSpPr>
      <xdr:sp>
        <xdr:nvSpPr>
          <xdr:cNvPr id="500" name="Line 565"/>
          <xdr:cNvSpPr>
            <a:spLocks/>
          </xdr:cNvSpPr>
        </xdr:nvSpPr>
        <xdr:spPr>
          <a:xfrm>
            <a:off x="153" y="279"/>
            <a:ext cx="0" cy="1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01" name="Line 566"/>
          <xdr:cNvSpPr>
            <a:spLocks/>
          </xdr:cNvSpPr>
        </xdr:nvSpPr>
        <xdr:spPr>
          <a:xfrm>
            <a:off x="196" y="273"/>
            <a:ext cx="0" cy="16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02" name="Line 567"/>
          <xdr:cNvSpPr>
            <a:spLocks/>
          </xdr:cNvSpPr>
        </xdr:nvSpPr>
        <xdr:spPr>
          <a:xfrm>
            <a:off x="221" y="277"/>
            <a:ext cx="0" cy="14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22</xdr:col>
      <xdr:colOff>133350</xdr:colOff>
      <xdr:row>42</xdr:row>
      <xdr:rowOff>142875</xdr:rowOff>
    </xdr:from>
    <xdr:to>
      <xdr:col>26</xdr:col>
      <xdr:colOff>133350</xdr:colOff>
      <xdr:row>44</xdr:row>
      <xdr:rowOff>9525</xdr:rowOff>
    </xdr:to>
    <xdr:grpSp>
      <xdr:nvGrpSpPr>
        <xdr:cNvPr id="503" name="Group 572"/>
        <xdr:cNvGrpSpPr>
          <a:grpSpLocks/>
        </xdr:cNvGrpSpPr>
      </xdr:nvGrpSpPr>
      <xdr:grpSpPr>
        <a:xfrm flipH="1">
          <a:off x="4838700" y="4943475"/>
          <a:ext cx="876300" cy="171450"/>
          <a:chOff x="153" y="273"/>
          <a:chExt cx="68" cy="18"/>
        </a:xfrm>
        <a:solidFill>
          <a:srgbClr val="FFFFFF"/>
        </a:solidFill>
      </xdr:grpSpPr>
      <xdr:sp>
        <xdr:nvSpPr>
          <xdr:cNvPr id="504" name="Line 573"/>
          <xdr:cNvSpPr>
            <a:spLocks/>
          </xdr:cNvSpPr>
        </xdr:nvSpPr>
        <xdr:spPr>
          <a:xfrm>
            <a:off x="153" y="279"/>
            <a:ext cx="0" cy="1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05" name="Line 574"/>
          <xdr:cNvSpPr>
            <a:spLocks/>
          </xdr:cNvSpPr>
        </xdr:nvSpPr>
        <xdr:spPr>
          <a:xfrm>
            <a:off x="196" y="273"/>
            <a:ext cx="0" cy="16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06" name="Line 575"/>
          <xdr:cNvSpPr>
            <a:spLocks/>
          </xdr:cNvSpPr>
        </xdr:nvSpPr>
        <xdr:spPr>
          <a:xfrm>
            <a:off x="221" y="277"/>
            <a:ext cx="0" cy="14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6</xdr:col>
      <xdr:colOff>133350</xdr:colOff>
      <xdr:row>43</xdr:row>
      <xdr:rowOff>0</xdr:rowOff>
    </xdr:from>
    <xdr:to>
      <xdr:col>10</xdr:col>
      <xdr:colOff>133350</xdr:colOff>
      <xdr:row>44</xdr:row>
      <xdr:rowOff>19050</xdr:rowOff>
    </xdr:to>
    <xdr:grpSp>
      <xdr:nvGrpSpPr>
        <xdr:cNvPr id="507" name="Group 576"/>
        <xdr:cNvGrpSpPr>
          <a:grpSpLocks/>
        </xdr:cNvGrpSpPr>
      </xdr:nvGrpSpPr>
      <xdr:grpSpPr>
        <a:xfrm>
          <a:off x="1333500" y="4953000"/>
          <a:ext cx="876300" cy="171450"/>
          <a:chOff x="153" y="273"/>
          <a:chExt cx="68" cy="18"/>
        </a:xfrm>
        <a:solidFill>
          <a:srgbClr val="FFFFFF"/>
        </a:solidFill>
      </xdr:grpSpPr>
      <xdr:sp>
        <xdr:nvSpPr>
          <xdr:cNvPr id="508" name="Line 577"/>
          <xdr:cNvSpPr>
            <a:spLocks/>
          </xdr:cNvSpPr>
        </xdr:nvSpPr>
        <xdr:spPr>
          <a:xfrm>
            <a:off x="153" y="279"/>
            <a:ext cx="0" cy="1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09" name="Line 578"/>
          <xdr:cNvSpPr>
            <a:spLocks/>
          </xdr:cNvSpPr>
        </xdr:nvSpPr>
        <xdr:spPr>
          <a:xfrm>
            <a:off x="196" y="273"/>
            <a:ext cx="0" cy="16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10" name="Line 579"/>
          <xdr:cNvSpPr>
            <a:spLocks/>
          </xdr:cNvSpPr>
        </xdr:nvSpPr>
        <xdr:spPr>
          <a:xfrm>
            <a:off x="221" y="277"/>
            <a:ext cx="0" cy="14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9</xdr:col>
      <xdr:colOff>28575</xdr:colOff>
      <xdr:row>44</xdr:row>
      <xdr:rowOff>142875</xdr:rowOff>
    </xdr:from>
    <xdr:to>
      <xdr:col>13</xdr:col>
      <xdr:colOff>28575</xdr:colOff>
      <xdr:row>46</xdr:row>
      <xdr:rowOff>9525</xdr:rowOff>
    </xdr:to>
    <xdr:grpSp>
      <xdr:nvGrpSpPr>
        <xdr:cNvPr id="511" name="Group 580"/>
        <xdr:cNvGrpSpPr>
          <a:grpSpLocks/>
        </xdr:cNvGrpSpPr>
      </xdr:nvGrpSpPr>
      <xdr:grpSpPr>
        <a:xfrm flipH="1">
          <a:off x="1885950" y="5248275"/>
          <a:ext cx="876300" cy="171450"/>
          <a:chOff x="153" y="273"/>
          <a:chExt cx="68" cy="18"/>
        </a:xfrm>
        <a:solidFill>
          <a:srgbClr val="FFFFFF"/>
        </a:solidFill>
      </xdr:grpSpPr>
      <xdr:sp>
        <xdr:nvSpPr>
          <xdr:cNvPr id="512" name="Line 581"/>
          <xdr:cNvSpPr>
            <a:spLocks/>
          </xdr:cNvSpPr>
        </xdr:nvSpPr>
        <xdr:spPr>
          <a:xfrm>
            <a:off x="153" y="279"/>
            <a:ext cx="0" cy="1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13" name="Line 582"/>
          <xdr:cNvSpPr>
            <a:spLocks/>
          </xdr:cNvSpPr>
        </xdr:nvSpPr>
        <xdr:spPr>
          <a:xfrm>
            <a:off x="196" y="273"/>
            <a:ext cx="0" cy="16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14" name="Line 583"/>
          <xdr:cNvSpPr>
            <a:spLocks/>
          </xdr:cNvSpPr>
        </xdr:nvSpPr>
        <xdr:spPr>
          <a:xfrm>
            <a:off x="221" y="277"/>
            <a:ext cx="0" cy="14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6</xdr:col>
      <xdr:colOff>114300</xdr:colOff>
      <xdr:row>52</xdr:row>
      <xdr:rowOff>0</xdr:rowOff>
    </xdr:from>
    <xdr:to>
      <xdr:col>10</xdr:col>
      <xdr:colOff>114300</xdr:colOff>
      <xdr:row>53</xdr:row>
      <xdr:rowOff>19050</xdr:rowOff>
    </xdr:to>
    <xdr:grpSp>
      <xdr:nvGrpSpPr>
        <xdr:cNvPr id="515" name="Group 584"/>
        <xdr:cNvGrpSpPr>
          <a:grpSpLocks/>
        </xdr:cNvGrpSpPr>
      </xdr:nvGrpSpPr>
      <xdr:grpSpPr>
        <a:xfrm>
          <a:off x="1314450" y="6438900"/>
          <a:ext cx="876300" cy="171450"/>
          <a:chOff x="153" y="273"/>
          <a:chExt cx="68" cy="18"/>
        </a:xfrm>
        <a:solidFill>
          <a:srgbClr val="FFFFFF"/>
        </a:solidFill>
      </xdr:grpSpPr>
      <xdr:sp>
        <xdr:nvSpPr>
          <xdr:cNvPr id="516" name="Line 585"/>
          <xdr:cNvSpPr>
            <a:spLocks/>
          </xdr:cNvSpPr>
        </xdr:nvSpPr>
        <xdr:spPr>
          <a:xfrm>
            <a:off x="153" y="279"/>
            <a:ext cx="0" cy="1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17" name="Line 586"/>
          <xdr:cNvSpPr>
            <a:spLocks/>
          </xdr:cNvSpPr>
        </xdr:nvSpPr>
        <xdr:spPr>
          <a:xfrm>
            <a:off x="196" y="273"/>
            <a:ext cx="0" cy="16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18" name="Line 587"/>
          <xdr:cNvSpPr>
            <a:spLocks/>
          </xdr:cNvSpPr>
        </xdr:nvSpPr>
        <xdr:spPr>
          <a:xfrm>
            <a:off x="221" y="277"/>
            <a:ext cx="0" cy="14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9</xdr:col>
      <xdr:colOff>9525</xdr:colOff>
      <xdr:row>51</xdr:row>
      <xdr:rowOff>0</xdr:rowOff>
    </xdr:from>
    <xdr:to>
      <xdr:col>13</xdr:col>
      <xdr:colOff>9525</xdr:colOff>
      <xdr:row>52</xdr:row>
      <xdr:rowOff>19050</xdr:rowOff>
    </xdr:to>
    <xdr:grpSp>
      <xdr:nvGrpSpPr>
        <xdr:cNvPr id="519" name="Group 588"/>
        <xdr:cNvGrpSpPr>
          <a:grpSpLocks/>
        </xdr:cNvGrpSpPr>
      </xdr:nvGrpSpPr>
      <xdr:grpSpPr>
        <a:xfrm flipH="1">
          <a:off x="1866900" y="6286500"/>
          <a:ext cx="876300" cy="171450"/>
          <a:chOff x="153" y="273"/>
          <a:chExt cx="68" cy="18"/>
        </a:xfrm>
        <a:solidFill>
          <a:srgbClr val="FFFFFF"/>
        </a:solidFill>
      </xdr:grpSpPr>
      <xdr:sp>
        <xdr:nvSpPr>
          <xdr:cNvPr id="520" name="Line 589"/>
          <xdr:cNvSpPr>
            <a:spLocks/>
          </xdr:cNvSpPr>
        </xdr:nvSpPr>
        <xdr:spPr>
          <a:xfrm>
            <a:off x="153" y="279"/>
            <a:ext cx="0" cy="1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21" name="Line 590"/>
          <xdr:cNvSpPr>
            <a:spLocks/>
          </xdr:cNvSpPr>
        </xdr:nvSpPr>
        <xdr:spPr>
          <a:xfrm>
            <a:off x="196" y="273"/>
            <a:ext cx="0" cy="16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22" name="Line 591"/>
          <xdr:cNvSpPr>
            <a:spLocks/>
          </xdr:cNvSpPr>
        </xdr:nvSpPr>
        <xdr:spPr>
          <a:xfrm>
            <a:off x="221" y="277"/>
            <a:ext cx="0" cy="14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0</xdr:col>
      <xdr:colOff>76200</xdr:colOff>
      <xdr:row>50</xdr:row>
      <xdr:rowOff>19050</xdr:rowOff>
    </xdr:from>
    <xdr:to>
      <xdr:col>4</xdr:col>
      <xdr:colOff>76200</xdr:colOff>
      <xdr:row>51</xdr:row>
      <xdr:rowOff>38100</xdr:rowOff>
    </xdr:to>
    <xdr:grpSp>
      <xdr:nvGrpSpPr>
        <xdr:cNvPr id="523" name="Group 592"/>
        <xdr:cNvGrpSpPr>
          <a:grpSpLocks/>
        </xdr:cNvGrpSpPr>
      </xdr:nvGrpSpPr>
      <xdr:grpSpPr>
        <a:xfrm>
          <a:off x="76200" y="6153150"/>
          <a:ext cx="762000" cy="171450"/>
          <a:chOff x="153" y="273"/>
          <a:chExt cx="68" cy="18"/>
        </a:xfrm>
        <a:solidFill>
          <a:srgbClr val="FFFFFF"/>
        </a:solidFill>
      </xdr:grpSpPr>
      <xdr:sp>
        <xdr:nvSpPr>
          <xdr:cNvPr id="524" name="Line 593"/>
          <xdr:cNvSpPr>
            <a:spLocks/>
          </xdr:cNvSpPr>
        </xdr:nvSpPr>
        <xdr:spPr>
          <a:xfrm>
            <a:off x="153" y="279"/>
            <a:ext cx="0" cy="1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25" name="Line 594"/>
          <xdr:cNvSpPr>
            <a:spLocks/>
          </xdr:cNvSpPr>
        </xdr:nvSpPr>
        <xdr:spPr>
          <a:xfrm>
            <a:off x="196" y="273"/>
            <a:ext cx="0" cy="16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26" name="Line 595"/>
          <xdr:cNvSpPr>
            <a:spLocks/>
          </xdr:cNvSpPr>
        </xdr:nvSpPr>
        <xdr:spPr>
          <a:xfrm>
            <a:off x="221" y="277"/>
            <a:ext cx="0" cy="14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44</xdr:row>
      <xdr:rowOff>133350</xdr:rowOff>
    </xdr:from>
    <xdr:to>
      <xdr:col>24</xdr:col>
      <xdr:colOff>76200</xdr:colOff>
      <xdr:row>48</xdr:row>
      <xdr:rowOff>66675</xdr:rowOff>
    </xdr:to>
    <xdr:grpSp>
      <xdr:nvGrpSpPr>
        <xdr:cNvPr id="527" name="Group 644"/>
        <xdr:cNvGrpSpPr>
          <a:grpSpLocks/>
        </xdr:cNvGrpSpPr>
      </xdr:nvGrpSpPr>
      <xdr:grpSpPr>
        <a:xfrm>
          <a:off x="504825" y="5238750"/>
          <a:ext cx="4714875" cy="619125"/>
          <a:chOff x="39" y="552"/>
          <a:chExt cx="366" cy="57"/>
        </a:xfrm>
        <a:solidFill>
          <a:srgbClr val="FFFFFF"/>
        </a:solidFill>
      </xdr:grpSpPr>
      <xdr:grpSp>
        <xdr:nvGrpSpPr>
          <xdr:cNvPr id="528" name="Group 39"/>
          <xdr:cNvGrpSpPr>
            <a:grpSpLocks/>
          </xdr:cNvGrpSpPr>
        </xdr:nvGrpSpPr>
        <xdr:grpSpPr>
          <a:xfrm>
            <a:off x="39" y="552"/>
            <a:ext cx="366" cy="57"/>
            <a:chOff x="45" y="595"/>
            <a:chExt cx="369" cy="57"/>
          </a:xfrm>
          <a:solidFill>
            <a:srgbClr val="FFFFFF"/>
          </a:solidFill>
        </xdr:grpSpPr>
        <xdr:sp>
          <xdr:nvSpPr>
            <xdr:cNvPr id="529" name="Line 40"/>
            <xdr:cNvSpPr>
              <a:spLocks/>
            </xdr:cNvSpPr>
          </xdr:nvSpPr>
          <xdr:spPr>
            <a:xfrm>
              <a:off x="45" y="611"/>
              <a:ext cx="36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30" name="AutoShape 41"/>
            <xdr:cNvSpPr>
              <a:spLocks/>
            </xdr:cNvSpPr>
          </xdr:nvSpPr>
          <xdr:spPr>
            <a:xfrm flipH="1">
              <a:off x="340" y="595"/>
              <a:ext cx="68" cy="16"/>
            </a:xfrm>
            <a:prstGeom prst="rtTriangle">
              <a:avLst/>
            </a:prstGeom>
            <a:pattFill prst="ltVert">
              <a:fgClr>
                <a:srgbClr val="0000FF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31" name="AutoShape 42"/>
            <xdr:cNvSpPr>
              <a:spLocks noChangeAspect="1"/>
            </xdr:cNvSpPr>
          </xdr:nvSpPr>
          <xdr:spPr>
            <a:xfrm flipH="1">
              <a:off x="101" y="599"/>
              <a:ext cx="52" cy="12"/>
            </a:xfrm>
            <a:prstGeom prst="rtTriangle">
              <a:avLst/>
            </a:prstGeom>
            <a:pattFill prst="ltVert">
              <a:fgClr>
                <a:srgbClr val="0000FF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32" name="AutoShape 43"/>
            <xdr:cNvSpPr>
              <a:spLocks noChangeAspect="1"/>
            </xdr:cNvSpPr>
          </xdr:nvSpPr>
          <xdr:spPr>
            <a:xfrm rot="10800000" flipH="1">
              <a:off x="153" y="611"/>
              <a:ext cx="186" cy="41"/>
            </a:xfrm>
            <a:prstGeom prst="rtTriangle">
              <a:avLst/>
            </a:prstGeom>
            <a:pattFill prst="ltVert">
              <a:fgClr>
                <a:srgbClr val="0000FF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33" name="AutoShape 44"/>
            <xdr:cNvSpPr>
              <a:spLocks noChangeAspect="1"/>
            </xdr:cNvSpPr>
          </xdr:nvSpPr>
          <xdr:spPr>
            <a:xfrm rot="10800000" flipH="1">
              <a:off x="51" y="611"/>
              <a:ext cx="52" cy="12"/>
            </a:xfrm>
            <a:prstGeom prst="rtTriangle">
              <a:avLst/>
            </a:prstGeom>
            <a:pattFill prst="ltVert">
              <a:fgClr>
                <a:srgbClr val="0000FF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sp>
        <xdr:nvSpPr>
          <xdr:cNvPr id="534" name="Line 60"/>
          <xdr:cNvSpPr>
            <a:spLocks/>
          </xdr:cNvSpPr>
        </xdr:nvSpPr>
        <xdr:spPr>
          <a:xfrm>
            <a:off x="145" y="568"/>
            <a:ext cx="0" cy="41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35" name="Line 61"/>
          <xdr:cNvSpPr>
            <a:spLocks/>
          </xdr:cNvSpPr>
        </xdr:nvSpPr>
        <xdr:spPr>
          <a:xfrm>
            <a:off x="399" y="553"/>
            <a:ext cx="0" cy="15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36" name="Line 596"/>
          <xdr:cNvSpPr>
            <a:spLocks/>
          </xdr:cNvSpPr>
        </xdr:nvSpPr>
        <xdr:spPr>
          <a:xfrm>
            <a:off x="171" y="569"/>
            <a:ext cx="0" cy="34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37" name="Line 597"/>
          <xdr:cNvSpPr>
            <a:spLocks/>
          </xdr:cNvSpPr>
        </xdr:nvSpPr>
        <xdr:spPr>
          <a:xfrm>
            <a:off x="213" y="568"/>
            <a:ext cx="0" cy="26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38" name="Line 598"/>
          <xdr:cNvSpPr>
            <a:spLocks/>
          </xdr:cNvSpPr>
        </xdr:nvSpPr>
        <xdr:spPr>
          <a:xfrm>
            <a:off x="374" y="558"/>
            <a:ext cx="0" cy="10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39" name="Line 599"/>
          <xdr:cNvSpPr>
            <a:spLocks/>
          </xdr:cNvSpPr>
        </xdr:nvSpPr>
        <xdr:spPr>
          <a:xfrm>
            <a:off x="102" y="566"/>
            <a:ext cx="0" cy="3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52</xdr:row>
      <xdr:rowOff>19050</xdr:rowOff>
    </xdr:from>
    <xdr:to>
      <xdr:col>24</xdr:col>
      <xdr:colOff>0</xdr:colOff>
      <xdr:row>57</xdr:row>
      <xdr:rowOff>142875</xdr:rowOff>
    </xdr:to>
    <xdr:grpSp>
      <xdr:nvGrpSpPr>
        <xdr:cNvPr id="540" name="Group 643"/>
        <xdr:cNvGrpSpPr>
          <a:grpSpLocks/>
        </xdr:cNvGrpSpPr>
      </xdr:nvGrpSpPr>
      <xdr:grpSpPr>
        <a:xfrm>
          <a:off x="542925" y="6457950"/>
          <a:ext cx="4600575" cy="1028700"/>
          <a:chOff x="42" y="664"/>
          <a:chExt cx="357" cy="96"/>
        </a:xfrm>
        <a:solidFill>
          <a:srgbClr val="FFFFFF"/>
        </a:solidFill>
      </xdr:grpSpPr>
      <xdr:sp>
        <xdr:nvSpPr>
          <xdr:cNvPr id="541" name="AutoShape 36"/>
          <xdr:cNvSpPr>
            <a:spLocks/>
          </xdr:cNvSpPr>
        </xdr:nvSpPr>
        <xdr:spPr>
          <a:xfrm flipV="1">
            <a:off x="93" y="712"/>
            <a:ext cx="238" cy="48"/>
          </a:xfrm>
          <a:prstGeom prst="triangle">
            <a:avLst>
              <a:gd name="adj" fmla="val -28574"/>
            </a:avLst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42" name="AutoShape 37"/>
          <xdr:cNvSpPr>
            <a:spLocks/>
          </xdr:cNvSpPr>
        </xdr:nvSpPr>
        <xdr:spPr>
          <a:xfrm flipH="1">
            <a:off x="331" y="696"/>
            <a:ext cx="68" cy="16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43" name="AutoShape 38"/>
          <xdr:cNvSpPr>
            <a:spLocks/>
          </xdr:cNvSpPr>
        </xdr:nvSpPr>
        <xdr:spPr>
          <a:xfrm>
            <a:off x="42" y="664"/>
            <a:ext cx="51" cy="48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44" name="Line 64"/>
          <xdr:cNvSpPr>
            <a:spLocks/>
          </xdr:cNvSpPr>
        </xdr:nvSpPr>
        <xdr:spPr>
          <a:xfrm flipH="1">
            <a:off x="42" y="665"/>
            <a:ext cx="0" cy="48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45" name="Line 65"/>
          <xdr:cNvSpPr>
            <a:spLocks/>
          </xdr:cNvSpPr>
        </xdr:nvSpPr>
        <xdr:spPr>
          <a:xfrm flipH="1">
            <a:off x="145" y="712"/>
            <a:ext cx="0" cy="48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46" name="Line 600"/>
          <xdr:cNvSpPr>
            <a:spLocks/>
          </xdr:cNvSpPr>
        </xdr:nvSpPr>
        <xdr:spPr>
          <a:xfrm>
            <a:off x="66" y="686"/>
            <a:ext cx="0" cy="27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47" name="Line 601"/>
          <xdr:cNvSpPr>
            <a:spLocks/>
          </xdr:cNvSpPr>
        </xdr:nvSpPr>
        <xdr:spPr>
          <a:xfrm>
            <a:off x="102" y="712"/>
            <a:ext cx="0" cy="8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48" name="Line 602"/>
          <xdr:cNvSpPr>
            <a:spLocks/>
          </xdr:cNvSpPr>
        </xdr:nvSpPr>
        <xdr:spPr>
          <a:xfrm>
            <a:off x="168" y="712"/>
            <a:ext cx="0" cy="42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49" name="Line 603"/>
          <xdr:cNvSpPr>
            <a:spLocks/>
          </xdr:cNvSpPr>
        </xdr:nvSpPr>
        <xdr:spPr>
          <a:xfrm>
            <a:off x="212" y="712"/>
            <a:ext cx="0" cy="31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4</xdr:col>
      <xdr:colOff>85725</xdr:colOff>
      <xdr:row>20</xdr:row>
      <xdr:rowOff>104775</xdr:rowOff>
    </xdr:from>
    <xdr:to>
      <xdr:col>4</xdr:col>
      <xdr:colOff>85725</xdr:colOff>
      <xdr:row>21</xdr:row>
      <xdr:rowOff>0</xdr:rowOff>
    </xdr:to>
    <xdr:sp>
      <xdr:nvSpPr>
        <xdr:cNvPr id="550" name="Line 604"/>
        <xdr:cNvSpPr>
          <a:spLocks/>
        </xdr:cNvSpPr>
      </xdr:nvSpPr>
      <xdr:spPr>
        <a:xfrm>
          <a:off x="847725" y="3381375"/>
          <a:ext cx="0" cy="47625"/>
        </a:xfrm>
        <a:prstGeom prst="line">
          <a:avLst/>
        </a:prstGeom>
        <a:noFill/>
        <a:ln w="254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114300</xdr:colOff>
      <xdr:row>26</xdr:row>
      <xdr:rowOff>104775</xdr:rowOff>
    </xdr:from>
    <xdr:to>
      <xdr:col>22</xdr:col>
      <xdr:colOff>114300</xdr:colOff>
      <xdr:row>28</xdr:row>
      <xdr:rowOff>0</xdr:rowOff>
    </xdr:to>
    <xdr:sp>
      <xdr:nvSpPr>
        <xdr:cNvPr id="551" name="Line 605"/>
        <xdr:cNvSpPr>
          <a:spLocks/>
        </xdr:cNvSpPr>
      </xdr:nvSpPr>
      <xdr:spPr>
        <a:xfrm>
          <a:off x="4819650" y="4295775"/>
          <a:ext cx="0" cy="200025"/>
        </a:xfrm>
        <a:prstGeom prst="line">
          <a:avLst/>
        </a:prstGeom>
        <a:noFill/>
        <a:ln w="254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133350</xdr:colOff>
      <xdr:row>25</xdr:row>
      <xdr:rowOff>9525</xdr:rowOff>
    </xdr:from>
    <xdr:to>
      <xdr:col>26</xdr:col>
      <xdr:colOff>133350</xdr:colOff>
      <xdr:row>26</xdr:row>
      <xdr:rowOff>9525</xdr:rowOff>
    </xdr:to>
    <xdr:grpSp>
      <xdr:nvGrpSpPr>
        <xdr:cNvPr id="552" name="Group 642"/>
        <xdr:cNvGrpSpPr>
          <a:grpSpLocks/>
        </xdr:cNvGrpSpPr>
      </xdr:nvGrpSpPr>
      <xdr:grpSpPr>
        <a:xfrm>
          <a:off x="4838700" y="4048125"/>
          <a:ext cx="876300" cy="152400"/>
          <a:chOff x="242" y="425"/>
          <a:chExt cx="68" cy="16"/>
        </a:xfrm>
        <a:solidFill>
          <a:srgbClr val="FFFFFF"/>
        </a:solidFill>
      </xdr:grpSpPr>
      <xdr:sp>
        <xdr:nvSpPr>
          <xdr:cNvPr id="553" name="Line 607"/>
          <xdr:cNvSpPr>
            <a:spLocks/>
          </xdr:cNvSpPr>
        </xdr:nvSpPr>
        <xdr:spPr>
          <a:xfrm flipH="1">
            <a:off x="310" y="431"/>
            <a:ext cx="0" cy="1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54" name="Line 608"/>
          <xdr:cNvSpPr>
            <a:spLocks/>
          </xdr:cNvSpPr>
        </xdr:nvSpPr>
        <xdr:spPr>
          <a:xfrm flipH="1">
            <a:off x="267" y="425"/>
            <a:ext cx="0" cy="16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55" name="Line 609"/>
          <xdr:cNvSpPr>
            <a:spLocks/>
          </xdr:cNvSpPr>
        </xdr:nvSpPr>
        <xdr:spPr>
          <a:xfrm flipH="1">
            <a:off x="242" y="426"/>
            <a:ext cx="0" cy="14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20</xdr:col>
      <xdr:colOff>9525</xdr:colOff>
      <xdr:row>77</xdr:row>
      <xdr:rowOff>0</xdr:rowOff>
    </xdr:from>
    <xdr:to>
      <xdr:col>24</xdr:col>
      <xdr:colOff>9525</xdr:colOff>
      <xdr:row>78</xdr:row>
      <xdr:rowOff>19050</xdr:rowOff>
    </xdr:to>
    <xdr:grpSp>
      <xdr:nvGrpSpPr>
        <xdr:cNvPr id="556" name="Group 610"/>
        <xdr:cNvGrpSpPr>
          <a:grpSpLocks/>
        </xdr:cNvGrpSpPr>
      </xdr:nvGrpSpPr>
      <xdr:grpSpPr>
        <a:xfrm>
          <a:off x="4276725" y="10448925"/>
          <a:ext cx="876300" cy="171450"/>
          <a:chOff x="153" y="273"/>
          <a:chExt cx="68" cy="18"/>
        </a:xfrm>
        <a:solidFill>
          <a:srgbClr val="FFFFFF"/>
        </a:solidFill>
      </xdr:grpSpPr>
      <xdr:sp>
        <xdr:nvSpPr>
          <xdr:cNvPr id="557" name="Line 611"/>
          <xdr:cNvSpPr>
            <a:spLocks/>
          </xdr:cNvSpPr>
        </xdr:nvSpPr>
        <xdr:spPr>
          <a:xfrm>
            <a:off x="153" y="279"/>
            <a:ext cx="0" cy="1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58" name="Line 612"/>
          <xdr:cNvSpPr>
            <a:spLocks/>
          </xdr:cNvSpPr>
        </xdr:nvSpPr>
        <xdr:spPr>
          <a:xfrm>
            <a:off x="196" y="273"/>
            <a:ext cx="0" cy="16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59" name="Line 613"/>
          <xdr:cNvSpPr>
            <a:spLocks/>
          </xdr:cNvSpPr>
        </xdr:nvSpPr>
        <xdr:spPr>
          <a:xfrm>
            <a:off x="221" y="277"/>
            <a:ext cx="0" cy="14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81</xdr:row>
      <xdr:rowOff>0</xdr:rowOff>
    </xdr:from>
    <xdr:to>
      <xdr:col>25</xdr:col>
      <xdr:colOff>104775</xdr:colOff>
      <xdr:row>82</xdr:row>
      <xdr:rowOff>19050</xdr:rowOff>
    </xdr:to>
    <xdr:grpSp>
      <xdr:nvGrpSpPr>
        <xdr:cNvPr id="560" name="Group 614"/>
        <xdr:cNvGrpSpPr>
          <a:grpSpLocks/>
        </xdr:cNvGrpSpPr>
      </xdr:nvGrpSpPr>
      <xdr:grpSpPr>
        <a:xfrm>
          <a:off x="4591050" y="11058525"/>
          <a:ext cx="876300" cy="171450"/>
          <a:chOff x="153" y="273"/>
          <a:chExt cx="68" cy="18"/>
        </a:xfrm>
        <a:solidFill>
          <a:srgbClr val="FFFFFF"/>
        </a:solidFill>
      </xdr:grpSpPr>
      <xdr:sp>
        <xdr:nvSpPr>
          <xdr:cNvPr id="561" name="Line 615"/>
          <xdr:cNvSpPr>
            <a:spLocks/>
          </xdr:cNvSpPr>
        </xdr:nvSpPr>
        <xdr:spPr>
          <a:xfrm>
            <a:off x="153" y="279"/>
            <a:ext cx="0" cy="1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62" name="Line 616"/>
          <xdr:cNvSpPr>
            <a:spLocks/>
          </xdr:cNvSpPr>
        </xdr:nvSpPr>
        <xdr:spPr>
          <a:xfrm>
            <a:off x="196" y="273"/>
            <a:ext cx="0" cy="16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63" name="Line 617"/>
          <xdr:cNvSpPr>
            <a:spLocks/>
          </xdr:cNvSpPr>
        </xdr:nvSpPr>
        <xdr:spPr>
          <a:xfrm>
            <a:off x="221" y="277"/>
            <a:ext cx="0" cy="14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89</xdr:row>
      <xdr:rowOff>0</xdr:rowOff>
    </xdr:from>
    <xdr:to>
      <xdr:col>25</xdr:col>
      <xdr:colOff>104775</xdr:colOff>
      <xdr:row>90</xdr:row>
      <xdr:rowOff>19050</xdr:rowOff>
    </xdr:to>
    <xdr:grpSp>
      <xdr:nvGrpSpPr>
        <xdr:cNvPr id="564" name="Group 618"/>
        <xdr:cNvGrpSpPr>
          <a:grpSpLocks/>
        </xdr:cNvGrpSpPr>
      </xdr:nvGrpSpPr>
      <xdr:grpSpPr>
        <a:xfrm>
          <a:off x="4591050" y="12277725"/>
          <a:ext cx="876300" cy="171450"/>
          <a:chOff x="153" y="273"/>
          <a:chExt cx="68" cy="18"/>
        </a:xfrm>
        <a:solidFill>
          <a:srgbClr val="FFFFFF"/>
        </a:solidFill>
      </xdr:grpSpPr>
      <xdr:sp>
        <xdr:nvSpPr>
          <xdr:cNvPr id="565" name="Line 619"/>
          <xdr:cNvSpPr>
            <a:spLocks/>
          </xdr:cNvSpPr>
        </xdr:nvSpPr>
        <xdr:spPr>
          <a:xfrm>
            <a:off x="153" y="279"/>
            <a:ext cx="0" cy="1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66" name="Line 620"/>
          <xdr:cNvSpPr>
            <a:spLocks/>
          </xdr:cNvSpPr>
        </xdr:nvSpPr>
        <xdr:spPr>
          <a:xfrm>
            <a:off x="196" y="273"/>
            <a:ext cx="0" cy="16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67" name="Line 621"/>
          <xdr:cNvSpPr>
            <a:spLocks/>
          </xdr:cNvSpPr>
        </xdr:nvSpPr>
        <xdr:spPr>
          <a:xfrm>
            <a:off x="221" y="277"/>
            <a:ext cx="0" cy="14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6</xdr:col>
      <xdr:colOff>104775</xdr:colOff>
      <xdr:row>88</xdr:row>
      <xdr:rowOff>9525</xdr:rowOff>
    </xdr:from>
    <xdr:to>
      <xdr:col>10</xdr:col>
      <xdr:colOff>104775</xdr:colOff>
      <xdr:row>89</xdr:row>
      <xdr:rowOff>28575</xdr:rowOff>
    </xdr:to>
    <xdr:grpSp>
      <xdr:nvGrpSpPr>
        <xdr:cNvPr id="568" name="Group 622"/>
        <xdr:cNvGrpSpPr>
          <a:grpSpLocks/>
        </xdr:cNvGrpSpPr>
      </xdr:nvGrpSpPr>
      <xdr:grpSpPr>
        <a:xfrm>
          <a:off x="1304925" y="12134850"/>
          <a:ext cx="876300" cy="171450"/>
          <a:chOff x="153" y="273"/>
          <a:chExt cx="68" cy="18"/>
        </a:xfrm>
        <a:solidFill>
          <a:srgbClr val="FFFFFF"/>
        </a:solidFill>
      </xdr:grpSpPr>
      <xdr:sp>
        <xdr:nvSpPr>
          <xdr:cNvPr id="569" name="Line 623"/>
          <xdr:cNvSpPr>
            <a:spLocks/>
          </xdr:cNvSpPr>
        </xdr:nvSpPr>
        <xdr:spPr>
          <a:xfrm>
            <a:off x="153" y="279"/>
            <a:ext cx="0" cy="1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70" name="Line 624"/>
          <xdr:cNvSpPr>
            <a:spLocks/>
          </xdr:cNvSpPr>
        </xdr:nvSpPr>
        <xdr:spPr>
          <a:xfrm>
            <a:off x="196" y="273"/>
            <a:ext cx="0" cy="16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71" name="Line 625"/>
          <xdr:cNvSpPr>
            <a:spLocks/>
          </xdr:cNvSpPr>
        </xdr:nvSpPr>
        <xdr:spPr>
          <a:xfrm>
            <a:off x="221" y="277"/>
            <a:ext cx="0" cy="14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9</xdr:col>
      <xdr:colOff>9525</xdr:colOff>
      <xdr:row>89</xdr:row>
      <xdr:rowOff>0</xdr:rowOff>
    </xdr:from>
    <xdr:to>
      <xdr:col>13</xdr:col>
      <xdr:colOff>9525</xdr:colOff>
      <xdr:row>90</xdr:row>
      <xdr:rowOff>19050</xdr:rowOff>
    </xdr:to>
    <xdr:grpSp>
      <xdr:nvGrpSpPr>
        <xdr:cNvPr id="572" name="Group 626"/>
        <xdr:cNvGrpSpPr>
          <a:grpSpLocks/>
        </xdr:cNvGrpSpPr>
      </xdr:nvGrpSpPr>
      <xdr:grpSpPr>
        <a:xfrm flipH="1">
          <a:off x="1866900" y="12277725"/>
          <a:ext cx="876300" cy="171450"/>
          <a:chOff x="153" y="273"/>
          <a:chExt cx="68" cy="18"/>
        </a:xfrm>
        <a:solidFill>
          <a:srgbClr val="FFFFFF"/>
        </a:solidFill>
      </xdr:grpSpPr>
      <xdr:sp>
        <xdr:nvSpPr>
          <xdr:cNvPr id="573" name="Line 627"/>
          <xdr:cNvSpPr>
            <a:spLocks/>
          </xdr:cNvSpPr>
        </xdr:nvSpPr>
        <xdr:spPr>
          <a:xfrm>
            <a:off x="153" y="279"/>
            <a:ext cx="0" cy="1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74" name="Line 628"/>
          <xdr:cNvSpPr>
            <a:spLocks/>
          </xdr:cNvSpPr>
        </xdr:nvSpPr>
        <xdr:spPr>
          <a:xfrm>
            <a:off x="196" y="273"/>
            <a:ext cx="0" cy="16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75" name="Line 629"/>
          <xdr:cNvSpPr>
            <a:spLocks/>
          </xdr:cNvSpPr>
        </xdr:nvSpPr>
        <xdr:spPr>
          <a:xfrm>
            <a:off x="221" y="277"/>
            <a:ext cx="0" cy="14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95</xdr:row>
      <xdr:rowOff>0</xdr:rowOff>
    </xdr:from>
    <xdr:to>
      <xdr:col>4</xdr:col>
      <xdr:colOff>85725</xdr:colOff>
      <xdr:row>96</xdr:row>
      <xdr:rowOff>19050</xdr:rowOff>
    </xdr:to>
    <xdr:grpSp>
      <xdr:nvGrpSpPr>
        <xdr:cNvPr id="576" name="Group 630"/>
        <xdr:cNvGrpSpPr>
          <a:grpSpLocks/>
        </xdr:cNvGrpSpPr>
      </xdr:nvGrpSpPr>
      <xdr:grpSpPr>
        <a:xfrm>
          <a:off x="95250" y="13192125"/>
          <a:ext cx="752475" cy="171450"/>
          <a:chOff x="153" y="273"/>
          <a:chExt cx="68" cy="18"/>
        </a:xfrm>
        <a:solidFill>
          <a:srgbClr val="FFFFFF"/>
        </a:solidFill>
      </xdr:grpSpPr>
      <xdr:sp>
        <xdr:nvSpPr>
          <xdr:cNvPr id="577" name="Line 631"/>
          <xdr:cNvSpPr>
            <a:spLocks/>
          </xdr:cNvSpPr>
        </xdr:nvSpPr>
        <xdr:spPr>
          <a:xfrm>
            <a:off x="153" y="279"/>
            <a:ext cx="0" cy="1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78" name="Line 632"/>
          <xdr:cNvSpPr>
            <a:spLocks/>
          </xdr:cNvSpPr>
        </xdr:nvSpPr>
        <xdr:spPr>
          <a:xfrm>
            <a:off x="196" y="273"/>
            <a:ext cx="0" cy="16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79" name="Line 633"/>
          <xdr:cNvSpPr>
            <a:spLocks/>
          </xdr:cNvSpPr>
        </xdr:nvSpPr>
        <xdr:spPr>
          <a:xfrm>
            <a:off x="221" y="277"/>
            <a:ext cx="0" cy="14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9</xdr:col>
      <xdr:colOff>9525</xdr:colOff>
      <xdr:row>97</xdr:row>
      <xdr:rowOff>0</xdr:rowOff>
    </xdr:from>
    <xdr:to>
      <xdr:col>13</xdr:col>
      <xdr:colOff>9525</xdr:colOff>
      <xdr:row>98</xdr:row>
      <xdr:rowOff>19050</xdr:rowOff>
    </xdr:to>
    <xdr:grpSp>
      <xdr:nvGrpSpPr>
        <xdr:cNvPr id="580" name="Group 634"/>
        <xdr:cNvGrpSpPr>
          <a:grpSpLocks/>
        </xdr:cNvGrpSpPr>
      </xdr:nvGrpSpPr>
      <xdr:grpSpPr>
        <a:xfrm flipH="1">
          <a:off x="1866900" y="13496925"/>
          <a:ext cx="876300" cy="171450"/>
          <a:chOff x="153" y="273"/>
          <a:chExt cx="68" cy="18"/>
        </a:xfrm>
        <a:solidFill>
          <a:srgbClr val="FFFFFF"/>
        </a:solidFill>
      </xdr:grpSpPr>
      <xdr:sp>
        <xdr:nvSpPr>
          <xdr:cNvPr id="581" name="Line 635"/>
          <xdr:cNvSpPr>
            <a:spLocks/>
          </xdr:cNvSpPr>
        </xdr:nvSpPr>
        <xdr:spPr>
          <a:xfrm>
            <a:off x="153" y="279"/>
            <a:ext cx="0" cy="1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82" name="Line 636"/>
          <xdr:cNvSpPr>
            <a:spLocks/>
          </xdr:cNvSpPr>
        </xdr:nvSpPr>
        <xdr:spPr>
          <a:xfrm>
            <a:off x="196" y="273"/>
            <a:ext cx="0" cy="16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83" name="Line 637"/>
          <xdr:cNvSpPr>
            <a:spLocks/>
          </xdr:cNvSpPr>
        </xdr:nvSpPr>
        <xdr:spPr>
          <a:xfrm>
            <a:off x="221" y="277"/>
            <a:ext cx="0" cy="14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6</xdr:col>
      <xdr:colOff>114300</xdr:colOff>
      <xdr:row>96</xdr:row>
      <xdr:rowOff>0</xdr:rowOff>
    </xdr:from>
    <xdr:to>
      <xdr:col>10</xdr:col>
      <xdr:colOff>114300</xdr:colOff>
      <xdr:row>97</xdr:row>
      <xdr:rowOff>19050</xdr:rowOff>
    </xdr:to>
    <xdr:grpSp>
      <xdr:nvGrpSpPr>
        <xdr:cNvPr id="584" name="Group 638"/>
        <xdr:cNvGrpSpPr>
          <a:grpSpLocks/>
        </xdr:cNvGrpSpPr>
      </xdr:nvGrpSpPr>
      <xdr:grpSpPr>
        <a:xfrm>
          <a:off x="1314450" y="13344525"/>
          <a:ext cx="876300" cy="171450"/>
          <a:chOff x="153" y="273"/>
          <a:chExt cx="68" cy="18"/>
        </a:xfrm>
        <a:solidFill>
          <a:srgbClr val="FFFFFF"/>
        </a:solidFill>
      </xdr:grpSpPr>
      <xdr:sp>
        <xdr:nvSpPr>
          <xdr:cNvPr id="585" name="Line 639"/>
          <xdr:cNvSpPr>
            <a:spLocks/>
          </xdr:cNvSpPr>
        </xdr:nvSpPr>
        <xdr:spPr>
          <a:xfrm>
            <a:off x="153" y="279"/>
            <a:ext cx="0" cy="1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86" name="Line 640"/>
          <xdr:cNvSpPr>
            <a:spLocks/>
          </xdr:cNvSpPr>
        </xdr:nvSpPr>
        <xdr:spPr>
          <a:xfrm>
            <a:off x="196" y="273"/>
            <a:ext cx="0" cy="16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87" name="Line 641"/>
          <xdr:cNvSpPr>
            <a:spLocks/>
          </xdr:cNvSpPr>
        </xdr:nvSpPr>
        <xdr:spPr>
          <a:xfrm>
            <a:off x="221" y="277"/>
            <a:ext cx="0" cy="14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64</xdr:row>
      <xdr:rowOff>123825</xdr:rowOff>
    </xdr:from>
    <xdr:to>
      <xdr:col>3</xdr:col>
      <xdr:colOff>0</xdr:colOff>
      <xdr:row>110</xdr:row>
      <xdr:rowOff>38100</xdr:rowOff>
    </xdr:to>
    <xdr:sp>
      <xdr:nvSpPr>
        <xdr:cNvPr id="1" name="Line 1"/>
        <xdr:cNvSpPr>
          <a:spLocks/>
        </xdr:cNvSpPr>
      </xdr:nvSpPr>
      <xdr:spPr>
        <a:xfrm>
          <a:off x="657225" y="10067925"/>
          <a:ext cx="0" cy="6924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114300</xdr:rowOff>
    </xdr:from>
    <xdr:to>
      <xdr:col>5</xdr:col>
      <xdr:colOff>0</xdr:colOff>
      <xdr:row>110</xdr:row>
      <xdr:rowOff>28575</xdr:rowOff>
    </xdr:to>
    <xdr:sp>
      <xdr:nvSpPr>
        <xdr:cNvPr id="2" name="Line 2"/>
        <xdr:cNvSpPr>
          <a:spLocks/>
        </xdr:cNvSpPr>
      </xdr:nvSpPr>
      <xdr:spPr>
        <a:xfrm>
          <a:off x="1095375" y="10058400"/>
          <a:ext cx="0" cy="6924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123825</xdr:rowOff>
    </xdr:from>
    <xdr:to>
      <xdr:col>9</xdr:col>
      <xdr:colOff>0</xdr:colOff>
      <xdr:row>110</xdr:row>
      <xdr:rowOff>38100</xdr:rowOff>
    </xdr:to>
    <xdr:sp>
      <xdr:nvSpPr>
        <xdr:cNvPr id="3" name="Line 3"/>
        <xdr:cNvSpPr>
          <a:spLocks/>
        </xdr:cNvSpPr>
      </xdr:nvSpPr>
      <xdr:spPr>
        <a:xfrm>
          <a:off x="1971675" y="10067925"/>
          <a:ext cx="0" cy="6924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123825</xdr:rowOff>
    </xdr:from>
    <xdr:to>
      <xdr:col>6</xdr:col>
      <xdr:colOff>0</xdr:colOff>
      <xdr:row>110</xdr:row>
      <xdr:rowOff>38100</xdr:rowOff>
    </xdr:to>
    <xdr:sp>
      <xdr:nvSpPr>
        <xdr:cNvPr id="4" name="Line 4"/>
        <xdr:cNvSpPr>
          <a:spLocks/>
        </xdr:cNvSpPr>
      </xdr:nvSpPr>
      <xdr:spPr>
        <a:xfrm>
          <a:off x="1314450" y="10067925"/>
          <a:ext cx="0" cy="6924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123825</xdr:rowOff>
    </xdr:from>
    <xdr:to>
      <xdr:col>20</xdr:col>
      <xdr:colOff>0</xdr:colOff>
      <xdr:row>110</xdr:row>
      <xdr:rowOff>38100</xdr:rowOff>
    </xdr:to>
    <xdr:sp>
      <xdr:nvSpPr>
        <xdr:cNvPr id="5" name="Line 5"/>
        <xdr:cNvSpPr>
          <a:spLocks/>
        </xdr:cNvSpPr>
      </xdr:nvSpPr>
      <xdr:spPr>
        <a:xfrm>
          <a:off x="4381500" y="10067925"/>
          <a:ext cx="0" cy="6924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64</xdr:row>
      <xdr:rowOff>123825</xdr:rowOff>
    </xdr:from>
    <xdr:to>
      <xdr:col>24</xdr:col>
      <xdr:colOff>0</xdr:colOff>
      <xdr:row>110</xdr:row>
      <xdr:rowOff>38100</xdr:rowOff>
    </xdr:to>
    <xdr:sp>
      <xdr:nvSpPr>
        <xdr:cNvPr id="6" name="Line 6"/>
        <xdr:cNvSpPr>
          <a:spLocks/>
        </xdr:cNvSpPr>
      </xdr:nvSpPr>
      <xdr:spPr>
        <a:xfrm>
          <a:off x="5257800" y="10067925"/>
          <a:ext cx="0" cy="6924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24</xdr:col>
      <xdr:colOff>0</xdr:colOff>
      <xdr:row>61</xdr:row>
      <xdr:rowOff>0</xdr:rowOff>
    </xdr:to>
    <xdr:sp>
      <xdr:nvSpPr>
        <xdr:cNvPr id="7" name="Line 9"/>
        <xdr:cNvSpPr>
          <a:spLocks/>
        </xdr:cNvSpPr>
      </xdr:nvSpPr>
      <xdr:spPr>
        <a:xfrm>
          <a:off x="657225" y="9486900"/>
          <a:ext cx="4600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114300</xdr:colOff>
      <xdr:row>61</xdr:row>
      <xdr:rowOff>28575</xdr:rowOff>
    </xdr:from>
    <xdr:to>
      <xdr:col>6</xdr:col>
      <xdr:colOff>114300</xdr:colOff>
      <xdr:row>61</xdr:row>
      <xdr:rowOff>104775</xdr:rowOff>
    </xdr:to>
    <xdr:sp>
      <xdr:nvSpPr>
        <xdr:cNvPr id="8" name="AutoShape 10"/>
        <xdr:cNvSpPr>
          <a:spLocks/>
        </xdr:cNvSpPr>
      </xdr:nvSpPr>
      <xdr:spPr>
        <a:xfrm>
          <a:off x="1209675" y="9515475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114300</xdr:colOff>
      <xdr:row>61</xdr:row>
      <xdr:rowOff>38100</xdr:rowOff>
    </xdr:from>
    <xdr:to>
      <xdr:col>20</xdr:col>
      <xdr:colOff>114300</xdr:colOff>
      <xdr:row>61</xdr:row>
      <xdr:rowOff>114300</xdr:rowOff>
    </xdr:to>
    <xdr:sp>
      <xdr:nvSpPr>
        <xdr:cNvPr id="9" name="AutoShape 11"/>
        <xdr:cNvSpPr>
          <a:spLocks/>
        </xdr:cNvSpPr>
      </xdr:nvSpPr>
      <xdr:spPr>
        <a:xfrm>
          <a:off x="4276725" y="9525000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190500</xdr:colOff>
      <xdr:row>61</xdr:row>
      <xdr:rowOff>9525</xdr:rowOff>
    </xdr:from>
    <xdr:to>
      <xdr:col>6</xdr:col>
      <xdr:colOff>38100</xdr:colOff>
      <xdr:row>61</xdr:row>
      <xdr:rowOff>57150</xdr:rowOff>
    </xdr:to>
    <xdr:sp>
      <xdr:nvSpPr>
        <xdr:cNvPr id="10" name="Oval 12"/>
        <xdr:cNvSpPr>
          <a:spLocks/>
        </xdr:cNvSpPr>
      </xdr:nvSpPr>
      <xdr:spPr>
        <a:xfrm>
          <a:off x="1285875" y="9496425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190500</xdr:colOff>
      <xdr:row>61</xdr:row>
      <xdr:rowOff>114300</xdr:rowOff>
    </xdr:from>
    <xdr:to>
      <xdr:col>6</xdr:col>
      <xdr:colOff>38100</xdr:colOff>
      <xdr:row>62</xdr:row>
      <xdr:rowOff>0</xdr:rowOff>
    </xdr:to>
    <xdr:sp>
      <xdr:nvSpPr>
        <xdr:cNvPr id="11" name="Oval 13"/>
        <xdr:cNvSpPr>
          <a:spLocks/>
        </xdr:cNvSpPr>
      </xdr:nvSpPr>
      <xdr:spPr>
        <a:xfrm>
          <a:off x="1285875" y="9601200"/>
          <a:ext cx="6667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180975</xdr:colOff>
      <xdr:row>61</xdr:row>
      <xdr:rowOff>9525</xdr:rowOff>
    </xdr:from>
    <xdr:to>
      <xdr:col>20</xdr:col>
      <xdr:colOff>28575</xdr:colOff>
      <xdr:row>61</xdr:row>
      <xdr:rowOff>57150</xdr:rowOff>
    </xdr:to>
    <xdr:sp>
      <xdr:nvSpPr>
        <xdr:cNvPr id="12" name="Oval 14"/>
        <xdr:cNvSpPr>
          <a:spLocks/>
        </xdr:cNvSpPr>
      </xdr:nvSpPr>
      <xdr:spPr>
        <a:xfrm>
          <a:off x="4343400" y="9496425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28575</xdr:colOff>
      <xdr:row>62</xdr:row>
      <xdr:rowOff>0</xdr:rowOff>
    </xdr:from>
    <xdr:to>
      <xdr:col>6</xdr:col>
      <xdr:colOff>209550</xdr:colOff>
      <xdr:row>62</xdr:row>
      <xdr:rowOff>0</xdr:rowOff>
    </xdr:to>
    <xdr:sp>
      <xdr:nvSpPr>
        <xdr:cNvPr id="13" name="Line 15"/>
        <xdr:cNvSpPr>
          <a:spLocks/>
        </xdr:cNvSpPr>
      </xdr:nvSpPr>
      <xdr:spPr>
        <a:xfrm>
          <a:off x="1123950" y="96393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85725</xdr:rowOff>
    </xdr:from>
    <xdr:to>
      <xdr:col>9</xdr:col>
      <xdr:colOff>0</xdr:colOff>
      <xdr:row>61</xdr:row>
      <xdr:rowOff>57150</xdr:rowOff>
    </xdr:to>
    <xdr:sp>
      <xdr:nvSpPr>
        <xdr:cNvPr id="14" name="Line 16"/>
        <xdr:cNvSpPr>
          <a:spLocks/>
        </xdr:cNvSpPr>
      </xdr:nvSpPr>
      <xdr:spPr>
        <a:xfrm>
          <a:off x="1971675" y="9420225"/>
          <a:ext cx="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28575</xdr:colOff>
      <xdr:row>60</xdr:row>
      <xdr:rowOff>85725</xdr:rowOff>
    </xdr:from>
    <xdr:to>
      <xdr:col>5</xdr:col>
      <xdr:colOff>28575</xdr:colOff>
      <xdr:row>61</xdr:row>
      <xdr:rowOff>57150</xdr:rowOff>
    </xdr:to>
    <xdr:sp>
      <xdr:nvSpPr>
        <xdr:cNvPr id="15" name="Line 17"/>
        <xdr:cNvSpPr>
          <a:spLocks/>
        </xdr:cNvSpPr>
      </xdr:nvSpPr>
      <xdr:spPr>
        <a:xfrm>
          <a:off x="1123950" y="9420225"/>
          <a:ext cx="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171450</xdr:colOff>
      <xdr:row>60</xdr:row>
      <xdr:rowOff>76200</xdr:rowOff>
    </xdr:from>
    <xdr:to>
      <xdr:col>19</xdr:col>
      <xdr:colOff>171450</xdr:colOff>
      <xdr:row>61</xdr:row>
      <xdr:rowOff>47625</xdr:rowOff>
    </xdr:to>
    <xdr:sp>
      <xdr:nvSpPr>
        <xdr:cNvPr id="16" name="Line 18"/>
        <xdr:cNvSpPr>
          <a:spLocks/>
        </xdr:cNvSpPr>
      </xdr:nvSpPr>
      <xdr:spPr>
        <a:xfrm>
          <a:off x="4333875" y="9410700"/>
          <a:ext cx="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66675</xdr:colOff>
      <xdr:row>60</xdr:row>
      <xdr:rowOff>76200</xdr:rowOff>
    </xdr:from>
    <xdr:to>
      <xdr:col>20</xdr:col>
      <xdr:colOff>66675</xdr:colOff>
      <xdr:row>61</xdr:row>
      <xdr:rowOff>47625</xdr:rowOff>
    </xdr:to>
    <xdr:sp>
      <xdr:nvSpPr>
        <xdr:cNvPr id="17" name="Line 19"/>
        <xdr:cNvSpPr>
          <a:spLocks/>
        </xdr:cNvSpPr>
      </xdr:nvSpPr>
      <xdr:spPr>
        <a:xfrm>
          <a:off x="4448175" y="9410700"/>
          <a:ext cx="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104775</xdr:colOff>
      <xdr:row>64</xdr:row>
      <xdr:rowOff>0</xdr:rowOff>
    </xdr:from>
    <xdr:to>
      <xdr:col>24</xdr:col>
      <xdr:colOff>85725</xdr:colOff>
      <xdr:row>64</xdr:row>
      <xdr:rowOff>0</xdr:rowOff>
    </xdr:to>
    <xdr:sp>
      <xdr:nvSpPr>
        <xdr:cNvPr id="18" name="Line 20"/>
        <xdr:cNvSpPr>
          <a:spLocks/>
        </xdr:cNvSpPr>
      </xdr:nvSpPr>
      <xdr:spPr>
        <a:xfrm flipV="1">
          <a:off x="542925" y="9944100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104775</xdr:rowOff>
    </xdr:from>
    <xdr:to>
      <xdr:col>3</xdr:col>
      <xdr:colOff>0</xdr:colOff>
      <xdr:row>64</xdr:row>
      <xdr:rowOff>66675</xdr:rowOff>
    </xdr:to>
    <xdr:sp>
      <xdr:nvSpPr>
        <xdr:cNvPr id="19" name="Line 21"/>
        <xdr:cNvSpPr>
          <a:spLocks/>
        </xdr:cNvSpPr>
      </xdr:nvSpPr>
      <xdr:spPr>
        <a:xfrm>
          <a:off x="657225" y="98964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104775</xdr:rowOff>
    </xdr:from>
    <xdr:to>
      <xdr:col>5</xdr:col>
      <xdr:colOff>0</xdr:colOff>
      <xdr:row>64</xdr:row>
      <xdr:rowOff>66675</xdr:rowOff>
    </xdr:to>
    <xdr:sp>
      <xdr:nvSpPr>
        <xdr:cNvPr id="20" name="Line 22"/>
        <xdr:cNvSpPr>
          <a:spLocks/>
        </xdr:cNvSpPr>
      </xdr:nvSpPr>
      <xdr:spPr>
        <a:xfrm>
          <a:off x="1095375" y="98964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104775</xdr:rowOff>
    </xdr:from>
    <xdr:to>
      <xdr:col>6</xdr:col>
      <xdr:colOff>0</xdr:colOff>
      <xdr:row>64</xdr:row>
      <xdr:rowOff>66675</xdr:rowOff>
    </xdr:to>
    <xdr:sp>
      <xdr:nvSpPr>
        <xdr:cNvPr id="21" name="Line 23"/>
        <xdr:cNvSpPr>
          <a:spLocks/>
        </xdr:cNvSpPr>
      </xdr:nvSpPr>
      <xdr:spPr>
        <a:xfrm>
          <a:off x="1314450" y="98964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104775</xdr:rowOff>
    </xdr:from>
    <xdr:to>
      <xdr:col>9</xdr:col>
      <xdr:colOff>0</xdr:colOff>
      <xdr:row>64</xdr:row>
      <xdr:rowOff>66675</xdr:rowOff>
    </xdr:to>
    <xdr:sp>
      <xdr:nvSpPr>
        <xdr:cNvPr id="22" name="Line 24"/>
        <xdr:cNvSpPr>
          <a:spLocks/>
        </xdr:cNvSpPr>
      </xdr:nvSpPr>
      <xdr:spPr>
        <a:xfrm>
          <a:off x="1971675" y="98964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104775</xdr:rowOff>
    </xdr:from>
    <xdr:to>
      <xdr:col>20</xdr:col>
      <xdr:colOff>0</xdr:colOff>
      <xdr:row>64</xdr:row>
      <xdr:rowOff>66675</xdr:rowOff>
    </xdr:to>
    <xdr:sp>
      <xdr:nvSpPr>
        <xdr:cNvPr id="23" name="Line 25"/>
        <xdr:cNvSpPr>
          <a:spLocks/>
        </xdr:cNvSpPr>
      </xdr:nvSpPr>
      <xdr:spPr>
        <a:xfrm>
          <a:off x="4381500" y="98964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63</xdr:row>
      <xdr:rowOff>104775</xdr:rowOff>
    </xdr:from>
    <xdr:to>
      <xdr:col>24</xdr:col>
      <xdr:colOff>0</xdr:colOff>
      <xdr:row>64</xdr:row>
      <xdr:rowOff>66675</xdr:rowOff>
    </xdr:to>
    <xdr:sp>
      <xdr:nvSpPr>
        <xdr:cNvPr id="24" name="Line 26"/>
        <xdr:cNvSpPr>
          <a:spLocks/>
        </xdr:cNvSpPr>
      </xdr:nvSpPr>
      <xdr:spPr>
        <a:xfrm>
          <a:off x="5257800" y="98964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66</xdr:row>
      <xdr:rowOff>0</xdr:rowOff>
    </xdr:from>
    <xdr:to>
      <xdr:col>24</xdr:col>
      <xdr:colOff>76200</xdr:colOff>
      <xdr:row>66</xdr:row>
      <xdr:rowOff>0</xdr:rowOff>
    </xdr:to>
    <xdr:sp>
      <xdr:nvSpPr>
        <xdr:cNvPr id="25" name="Line 27"/>
        <xdr:cNvSpPr>
          <a:spLocks/>
        </xdr:cNvSpPr>
      </xdr:nvSpPr>
      <xdr:spPr>
        <a:xfrm>
          <a:off x="581025" y="10248900"/>
          <a:ext cx="475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68</xdr:row>
      <xdr:rowOff>0</xdr:rowOff>
    </xdr:from>
    <xdr:to>
      <xdr:col>24</xdr:col>
      <xdr:colOff>76200</xdr:colOff>
      <xdr:row>68</xdr:row>
      <xdr:rowOff>0</xdr:rowOff>
    </xdr:to>
    <xdr:sp>
      <xdr:nvSpPr>
        <xdr:cNvPr id="26" name="Line 28"/>
        <xdr:cNvSpPr>
          <a:spLocks/>
        </xdr:cNvSpPr>
      </xdr:nvSpPr>
      <xdr:spPr>
        <a:xfrm>
          <a:off x="581025" y="10553700"/>
          <a:ext cx="475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71</xdr:row>
      <xdr:rowOff>0</xdr:rowOff>
    </xdr:from>
    <xdr:to>
      <xdr:col>24</xdr:col>
      <xdr:colOff>76200</xdr:colOff>
      <xdr:row>71</xdr:row>
      <xdr:rowOff>0</xdr:rowOff>
    </xdr:to>
    <xdr:sp>
      <xdr:nvSpPr>
        <xdr:cNvPr id="27" name="Line 29"/>
        <xdr:cNvSpPr>
          <a:spLocks/>
        </xdr:cNvSpPr>
      </xdr:nvSpPr>
      <xdr:spPr>
        <a:xfrm>
          <a:off x="581025" y="11010900"/>
          <a:ext cx="475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142875</xdr:colOff>
      <xdr:row>75</xdr:row>
      <xdr:rowOff>0</xdr:rowOff>
    </xdr:from>
    <xdr:to>
      <xdr:col>25</xdr:col>
      <xdr:colOff>66675</xdr:colOff>
      <xdr:row>75</xdr:row>
      <xdr:rowOff>0</xdr:rowOff>
    </xdr:to>
    <xdr:sp>
      <xdr:nvSpPr>
        <xdr:cNvPr id="28" name="Line 30"/>
        <xdr:cNvSpPr>
          <a:spLocks/>
        </xdr:cNvSpPr>
      </xdr:nvSpPr>
      <xdr:spPr>
        <a:xfrm>
          <a:off x="142875" y="11620500"/>
          <a:ext cx="540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102</xdr:row>
      <xdr:rowOff>0</xdr:rowOff>
    </xdr:from>
    <xdr:to>
      <xdr:col>24</xdr:col>
      <xdr:colOff>76200</xdr:colOff>
      <xdr:row>102</xdr:row>
      <xdr:rowOff>0</xdr:rowOff>
    </xdr:to>
    <xdr:sp>
      <xdr:nvSpPr>
        <xdr:cNvPr id="29" name="Line 31"/>
        <xdr:cNvSpPr>
          <a:spLocks/>
        </xdr:cNvSpPr>
      </xdr:nvSpPr>
      <xdr:spPr>
        <a:xfrm>
          <a:off x="581025" y="15735300"/>
          <a:ext cx="475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5</xdr:col>
      <xdr:colOff>0</xdr:colOff>
      <xdr:row>68</xdr:row>
      <xdr:rowOff>0</xdr:rowOff>
    </xdr:to>
    <xdr:sp>
      <xdr:nvSpPr>
        <xdr:cNvPr id="30" name="AutoShape 32"/>
        <xdr:cNvSpPr>
          <a:spLocks/>
        </xdr:cNvSpPr>
      </xdr:nvSpPr>
      <xdr:spPr>
        <a:xfrm>
          <a:off x="657225" y="10401300"/>
          <a:ext cx="438150" cy="152400"/>
        </a:xfrm>
        <a:prstGeom prst="rtTriangle">
          <a:avLst/>
        </a:prstGeom>
        <a:pattFill prst="dash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5</xdr:col>
      <xdr:colOff>0</xdr:colOff>
      <xdr:row>66</xdr:row>
      <xdr:rowOff>0</xdr:rowOff>
    </xdr:to>
    <xdr:sp>
      <xdr:nvSpPr>
        <xdr:cNvPr id="31" name="Rectangle 33"/>
        <xdr:cNvSpPr>
          <a:spLocks/>
        </xdr:cNvSpPr>
      </xdr:nvSpPr>
      <xdr:spPr>
        <a:xfrm>
          <a:off x="657225" y="10096500"/>
          <a:ext cx="438150" cy="152400"/>
        </a:xfrm>
        <a:prstGeom prst="rect">
          <a:avLst/>
        </a:prstGeom>
        <a:pattFill prst="dashVert">
          <a:fgClr>
            <a:srgbClr val="3366FF"/>
          </a:fgClr>
          <a:bgClr>
            <a:srgbClr val="FFFFFF"/>
          </a:bgClr>
        </a:patt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38100</xdr:colOff>
      <xdr:row>71</xdr:row>
      <xdr:rowOff>0</xdr:rowOff>
    </xdr:from>
    <xdr:to>
      <xdr:col>24</xdr:col>
      <xdr:colOff>0</xdr:colOff>
      <xdr:row>72</xdr:row>
      <xdr:rowOff>0</xdr:rowOff>
    </xdr:to>
    <xdr:sp>
      <xdr:nvSpPr>
        <xdr:cNvPr id="32" name="Rectangle 34"/>
        <xdr:cNvSpPr>
          <a:spLocks/>
        </xdr:cNvSpPr>
      </xdr:nvSpPr>
      <xdr:spPr>
        <a:xfrm>
          <a:off x="4419600" y="11010900"/>
          <a:ext cx="838200" cy="152400"/>
        </a:xfrm>
        <a:prstGeom prst="rect">
          <a:avLst/>
        </a:prstGeom>
        <a:pattFill prst="dashVert">
          <a:fgClr>
            <a:srgbClr val="3366FF"/>
          </a:fgClr>
          <a:bgClr>
            <a:srgbClr val="FFFFFF"/>
          </a:bgClr>
        </a:patt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73</xdr:row>
      <xdr:rowOff>0</xdr:rowOff>
    </xdr:from>
    <xdr:to>
      <xdr:col>24</xdr:col>
      <xdr:colOff>0</xdr:colOff>
      <xdr:row>75</xdr:row>
      <xdr:rowOff>0</xdr:rowOff>
    </xdr:to>
    <xdr:sp>
      <xdr:nvSpPr>
        <xdr:cNvPr id="33" name="AutoShape 35"/>
        <xdr:cNvSpPr>
          <a:spLocks noChangeAspect="1"/>
        </xdr:cNvSpPr>
      </xdr:nvSpPr>
      <xdr:spPr>
        <a:xfrm flipH="1">
          <a:off x="4381500" y="11315700"/>
          <a:ext cx="876300" cy="304800"/>
        </a:xfrm>
        <a:prstGeom prst="rtTriangle">
          <a:avLst/>
        </a:prstGeom>
        <a:pattFill prst="dash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20</xdr:col>
      <xdr:colOff>0</xdr:colOff>
      <xdr:row>105</xdr:row>
      <xdr:rowOff>0</xdr:rowOff>
    </xdr:to>
    <xdr:sp>
      <xdr:nvSpPr>
        <xdr:cNvPr id="34" name="AutoShape 36"/>
        <xdr:cNvSpPr>
          <a:spLocks/>
        </xdr:cNvSpPr>
      </xdr:nvSpPr>
      <xdr:spPr>
        <a:xfrm flipV="1">
          <a:off x="1314450" y="15735300"/>
          <a:ext cx="3067050" cy="457200"/>
        </a:xfrm>
        <a:prstGeom prst="triangle">
          <a:avLst>
            <a:gd name="adj" fmla="val -28574"/>
          </a:avLst>
        </a:prstGeom>
        <a:pattFill prst="dash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101</xdr:row>
      <xdr:rowOff>0</xdr:rowOff>
    </xdr:from>
    <xdr:to>
      <xdr:col>24</xdr:col>
      <xdr:colOff>0</xdr:colOff>
      <xdr:row>102</xdr:row>
      <xdr:rowOff>0</xdr:rowOff>
    </xdr:to>
    <xdr:sp>
      <xdr:nvSpPr>
        <xdr:cNvPr id="35" name="AutoShape 37"/>
        <xdr:cNvSpPr>
          <a:spLocks/>
        </xdr:cNvSpPr>
      </xdr:nvSpPr>
      <xdr:spPr>
        <a:xfrm flipH="1">
          <a:off x="4381500" y="15582900"/>
          <a:ext cx="876300" cy="152400"/>
        </a:xfrm>
        <a:prstGeom prst="rtTriangle">
          <a:avLst/>
        </a:prstGeom>
        <a:pattFill prst="dash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99</xdr:row>
      <xdr:rowOff>0</xdr:rowOff>
    </xdr:from>
    <xdr:to>
      <xdr:col>6</xdr:col>
      <xdr:colOff>0</xdr:colOff>
      <xdr:row>102</xdr:row>
      <xdr:rowOff>0</xdr:rowOff>
    </xdr:to>
    <xdr:sp>
      <xdr:nvSpPr>
        <xdr:cNvPr id="36" name="AutoShape 38"/>
        <xdr:cNvSpPr>
          <a:spLocks/>
        </xdr:cNvSpPr>
      </xdr:nvSpPr>
      <xdr:spPr>
        <a:xfrm>
          <a:off x="657225" y="15278100"/>
          <a:ext cx="657225" cy="457200"/>
        </a:xfrm>
        <a:prstGeom prst="rtTriangle">
          <a:avLst/>
        </a:prstGeom>
        <a:pattFill prst="dash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92</xdr:row>
      <xdr:rowOff>0</xdr:rowOff>
    </xdr:from>
    <xdr:to>
      <xdr:col>24</xdr:col>
      <xdr:colOff>76200</xdr:colOff>
      <xdr:row>95</xdr:row>
      <xdr:rowOff>85725</xdr:rowOff>
    </xdr:to>
    <xdr:grpSp>
      <xdr:nvGrpSpPr>
        <xdr:cNvPr id="37" name="Group 39"/>
        <xdr:cNvGrpSpPr>
          <a:grpSpLocks/>
        </xdr:cNvGrpSpPr>
      </xdr:nvGrpSpPr>
      <xdr:grpSpPr>
        <a:xfrm>
          <a:off x="581025" y="14211300"/>
          <a:ext cx="4752975" cy="542925"/>
          <a:chOff x="45" y="595"/>
          <a:chExt cx="369" cy="57"/>
        </a:xfrm>
        <a:solidFill>
          <a:srgbClr val="FFFFFF"/>
        </a:solidFill>
      </xdr:grpSpPr>
      <xdr:sp>
        <xdr:nvSpPr>
          <xdr:cNvPr id="38" name="Line 40"/>
          <xdr:cNvSpPr>
            <a:spLocks/>
          </xdr:cNvSpPr>
        </xdr:nvSpPr>
        <xdr:spPr>
          <a:xfrm>
            <a:off x="45" y="611"/>
            <a:ext cx="369" cy="0"/>
          </a:xfrm>
          <a:prstGeom prst="line">
            <a:avLst/>
          </a:prstGeom>
          <a:pattFill prst="dash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9" name="AutoShape 41"/>
          <xdr:cNvSpPr>
            <a:spLocks/>
          </xdr:cNvSpPr>
        </xdr:nvSpPr>
        <xdr:spPr>
          <a:xfrm flipH="1">
            <a:off x="340" y="595"/>
            <a:ext cx="68" cy="16"/>
          </a:xfrm>
          <a:prstGeom prst="rtTriangle">
            <a:avLst/>
          </a:prstGeom>
          <a:pattFill prst="dash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0" name="AutoShape 42"/>
          <xdr:cNvSpPr>
            <a:spLocks noChangeAspect="1"/>
          </xdr:cNvSpPr>
        </xdr:nvSpPr>
        <xdr:spPr>
          <a:xfrm flipH="1">
            <a:off x="101" y="599"/>
            <a:ext cx="52" cy="12"/>
          </a:xfrm>
          <a:prstGeom prst="rtTriangle">
            <a:avLst/>
          </a:prstGeom>
          <a:pattFill prst="dash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1" name="AutoShape 43"/>
          <xdr:cNvSpPr>
            <a:spLocks noChangeAspect="1"/>
          </xdr:cNvSpPr>
        </xdr:nvSpPr>
        <xdr:spPr>
          <a:xfrm rot="10800000" flipH="1">
            <a:off x="153" y="611"/>
            <a:ext cx="186" cy="41"/>
          </a:xfrm>
          <a:prstGeom prst="rtTriangle">
            <a:avLst/>
          </a:prstGeom>
          <a:pattFill prst="dash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2" name="AutoShape 44"/>
          <xdr:cNvSpPr>
            <a:spLocks noChangeAspect="1"/>
          </xdr:cNvSpPr>
        </xdr:nvSpPr>
        <xdr:spPr>
          <a:xfrm rot="10800000" flipH="1">
            <a:off x="51" y="611"/>
            <a:ext cx="52" cy="12"/>
          </a:xfrm>
          <a:prstGeom prst="rtTriangle">
            <a:avLst/>
          </a:prstGeom>
          <a:pattFill prst="dash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77</xdr:row>
      <xdr:rowOff>0</xdr:rowOff>
    </xdr:from>
    <xdr:to>
      <xdr:col>24</xdr:col>
      <xdr:colOff>76200</xdr:colOff>
      <xdr:row>77</xdr:row>
      <xdr:rowOff>0</xdr:rowOff>
    </xdr:to>
    <xdr:sp>
      <xdr:nvSpPr>
        <xdr:cNvPr id="43" name="Line 45"/>
        <xdr:cNvSpPr>
          <a:spLocks/>
        </xdr:cNvSpPr>
      </xdr:nvSpPr>
      <xdr:spPr>
        <a:xfrm>
          <a:off x="581025" y="11925300"/>
          <a:ext cx="475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83</xdr:row>
      <xdr:rowOff>0</xdr:rowOff>
    </xdr:from>
    <xdr:to>
      <xdr:col>24</xdr:col>
      <xdr:colOff>76200</xdr:colOff>
      <xdr:row>83</xdr:row>
      <xdr:rowOff>0</xdr:rowOff>
    </xdr:to>
    <xdr:sp>
      <xdr:nvSpPr>
        <xdr:cNvPr id="44" name="Line 46"/>
        <xdr:cNvSpPr>
          <a:spLocks/>
        </xdr:cNvSpPr>
      </xdr:nvSpPr>
      <xdr:spPr>
        <a:xfrm>
          <a:off x="581025" y="12839700"/>
          <a:ext cx="475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24</xdr:col>
      <xdr:colOff>0</xdr:colOff>
      <xdr:row>80</xdr:row>
      <xdr:rowOff>142875</xdr:rowOff>
    </xdr:to>
    <xdr:grpSp>
      <xdr:nvGrpSpPr>
        <xdr:cNvPr id="45" name="Group 609"/>
        <xdr:cNvGrpSpPr>
          <a:grpSpLocks/>
        </xdr:cNvGrpSpPr>
      </xdr:nvGrpSpPr>
      <xdr:grpSpPr>
        <a:xfrm>
          <a:off x="657225" y="11772900"/>
          <a:ext cx="4600575" cy="752475"/>
          <a:chOff x="51" y="272"/>
          <a:chExt cx="357" cy="79"/>
        </a:xfrm>
        <a:solidFill>
          <a:srgbClr val="FFFFFF"/>
        </a:solidFill>
      </xdr:grpSpPr>
      <xdr:sp>
        <xdr:nvSpPr>
          <xdr:cNvPr id="46" name="AutoShape 47"/>
          <xdr:cNvSpPr>
            <a:spLocks/>
          </xdr:cNvSpPr>
        </xdr:nvSpPr>
        <xdr:spPr>
          <a:xfrm flipH="1">
            <a:off x="340" y="272"/>
            <a:ext cx="68" cy="16"/>
          </a:xfrm>
          <a:prstGeom prst="rtTriangle">
            <a:avLst/>
          </a:prstGeom>
          <a:pattFill prst="dashVert">
            <a:fgClr>
              <a:srgbClr val="339966"/>
            </a:fgClr>
            <a:bgClr>
              <a:srgbClr val="FFFFFF"/>
            </a:bgClr>
          </a:patt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7" name="AutoShape 48"/>
          <xdr:cNvSpPr>
            <a:spLocks noChangeAspect="1"/>
          </xdr:cNvSpPr>
        </xdr:nvSpPr>
        <xdr:spPr>
          <a:xfrm rot="10800000" flipH="1">
            <a:off x="51" y="288"/>
            <a:ext cx="288" cy="63"/>
          </a:xfrm>
          <a:prstGeom prst="rtTriangle">
            <a:avLst/>
          </a:prstGeom>
          <a:pattFill prst="dashVert">
            <a:fgClr>
              <a:srgbClr val="339966"/>
            </a:fgClr>
            <a:bgClr>
              <a:srgbClr val="FFFFFF"/>
            </a:bgClr>
          </a:patt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82</xdr:row>
      <xdr:rowOff>38100</xdr:rowOff>
    </xdr:from>
    <xdr:to>
      <xdr:col>24</xdr:col>
      <xdr:colOff>0</xdr:colOff>
      <xdr:row>87</xdr:row>
      <xdr:rowOff>28575</xdr:rowOff>
    </xdr:to>
    <xdr:grpSp>
      <xdr:nvGrpSpPr>
        <xdr:cNvPr id="48" name="Group 608"/>
        <xdr:cNvGrpSpPr>
          <a:grpSpLocks/>
        </xdr:cNvGrpSpPr>
      </xdr:nvGrpSpPr>
      <xdr:grpSpPr>
        <a:xfrm>
          <a:off x="657225" y="12725400"/>
          <a:ext cx="4600575" cy="752475"/>
          <a:chOff x="51" y="372"/>
          <a:chExt cx="357" cy="79"/>
        </a:xfrm>
        <a:solidFill>
          <a:srgbClr val="FFFFFF"/>
        </a:solidFill>
      </xdr:grpSpPr>
      <xdr:sp>
        <xdr:nvSpPr>
          <xdr:cNvPr id="49" name="AutoShape 49"/>
          <xdr:cNvSpPr>
            <a:spLocks noChangeAspect="1"/>
          </xdr:cNvSpPr>
        </xdr:nvSpPr>
        <xdr:spPr>
          <a:xfrm rot="10800000">
            <a:off x="102" y="384"/>
            <a:ext cx="306" cy="67"/>
          </a:xfrm>
          <a:prstGeom prst="rtTriangle">
            <a:avLst/>
          </a:prstGeom>
          <a:pattFill prst="dashVert">
            <a:fgClr>
              <a:srgbClr val="339966"/>
            </a:fgClr>
            <a:bgClr>
              <a:srgbClr val="FFFFFF"/>
            </a:bgClr>
          </a:patt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0" name="AutoShape 50"/>
          <xdr:cNvSpPr>
            <a:spLocks noChangeAspect="1"/>
          </xdr:cNvSpPr>
        </xdr:nvSpPr>
        <xdr:spPr>
          <a:xfrm>
            <a:off x="51" y="372"/>
            <a:ext cx="51" cy="12"/>
          </a:xfrm>
          <a:prstGeom prst="rtTriangle">
            <a:avLst/>
          </a:prstGeom>
          <a:pattFill prst="dashVert">
            <a:fgClr>
              <a:srgbClr val="339966"/>
            </a:fgClr>
            <a:bgClr>
              <a:srgbClr val="FFFFFF"/>
            </a:bgClr>
          </a:patt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68</xdr:row>
      <xdr:rowOff>0</xdr:rowOff>
    </xdr:to>
    <xdr:sp>
      <xdr:nvSpPr>
        <xdr:cNvPr id="51" name="Line 51"/>
        <xdr:cNvSpPr>
          <a:spLocks/>
        </xdr:cNvSpPr>
      </xdr:nvSpPr>
      <xdr:spPr>
        <a:xfrm>
          <a:off x="657225" y="10401300"/>
          <a:ext cx="0" cy="1524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73</xdr:row>
      <xdr:rowOff>0</xdr:rowOff>
    </xdr:from>
    <xdr:to>
      <xdr:col>24</xdr:col>
      <xdr:colOff>0</xdr:colOff>
      <xdr:row>75</xdr:row>
      <xdr:rowOff>0</xdr:rowOff>
    </xdr:to>
    <xdr:sp>
      <xdr:nvSpPr>
        <xdr:cNvPr id="52" name="Line 52"/>
        <xdr:cNvSpPr>
          <a:spLocks/>
        </xdr:cNvSpPr>
      </xdr:nvSpPr>
      <xdr:spPr>
        <a:xfrm>
          <a:off x="5257800" y="11315700"/>
          <a:ext cx="0" cy="3048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80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1314450" y="11925300"/>
          <a:ext cx="0" cy="4953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83</xdr:row>
      <xdr:rowOff>0</xdr:rowOff>
    </xdr:from>
    <xdr:to>
      <xdr:col>20</xdr:col>
      <xdr:colOff>0</xdr:colOff>
      <xdr:row>86</xdr:row>
      <xdr:rowOff>47625</xdr:rowOff>
    </xdr:to>
    <xdr:sp>
      <xdr:nvSpPr>
        <xdr:cNvPr id="54" name="Line 54"/>
        <xdr:cNvSpPr>
          <a:spLocks/>
        </xdr:cNvSpPr>
      </xdr:nvSpPr>
      <xdr:spPr>
        <a:xfrm>
          <a:off x="4381500" y="12839700"/>
          <a:ext cx="0" cy="504825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0</xdr:colOff>
      <xdr:row>81</xdr:row>
      <xdr:rowOff>0</xdr:rowOff>
    </xdr:to>
    <xdr:sp>
      <xdr:nvSpPr>
        <xdr:cNvPr id="55" name="Line 55"/>
        <xdr:cNvSpPr>
          <a:spLocks/>
        </xdr:cNvSpPr>
      </xdr:nvSpPr>
      <xdr:spPr>
        <a:xfrm>
          <a:off x="657225" y="11925300"/>
          <a:ext cx="0" cy="6096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76</xdr:row>
      <xdr:rowOff>0</xdr:rowOff>
    </xdr:from>
    <xdr:to>
      <xdr:col>24</xdr:col>
      <xdr:colOff>0</xdr:colOff>
      <xdr:row>77</xdr:row>
      <xdr:rowOff>0</xdr:rowOff>
    </xdr:to>
    <xdr:sp>
      <xdr:nvSpPr>
        <xdr:cNvPr id="56" name="Line 56"/>
        <xdr:cNvSpPr>
          <a:spLocks/>
        </xdr:cNvSpPr>
      </xdr:nvSpPr>
      <xdr:spPr>
        <a:xfrm>
          <a:off x="5257800" y="11772900"/>
          <a:ext cx="0" cy="1524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38100</xdr:rowOff>
    </xdr:from>
    <xdr:to>
      <xdr:col>3</xdr:col>
      <xdr:colOff>0</xdr:colOff>
      <xdr:row>83</xdr:row>
      <xdr:rowOff>0</xdr:rowOff>
    </xdr:to>
    <xdr:sp>
      <xdr:nvSpPr>
        <xdr:cNvPr id="57" name="Line 57"/>
        <xdr:cNvSpPr>
          <a:spLocks/>
        </xdr:cNvSpPr>
      </xdr:nvSpPr>
      <xdr:spPr>
        <a:xfrm>
          <a:off x="657225" y="12725400"/>
          <a:ext cx="0" cy="1143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28575</xdr:colOff>
      <xdr:row>93</xdr:row>
      <xdr:rowOff>0</xdr:rowOff>
    </xdr:from>
    <xdr:to>
      <xdr:col>9</xdr:col>
      <xdr:colOff>28575</xdr:colOff>
      <xdr:row>95</xdr:row>
      <xdr:rowOff>85725</xdr:rowOff>
    </xdr:to>
    <xdr:sp>
      <xdr:nvSpPr>
        <xdr:cNvPr id="58" name="Line 60"/>
        <xdr:cNvSpPr>
          <a:spLocks/>
        </xdr:cNvSpPr>
      </xdr:nvSpPr>
      <xdr:spPr>
        <a:xfrm>
          <a:off x="2000250" y="14363700"/>
          <a:ext cx="0" cy="390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92</xdr:row>
      <xdr:rowOff>0</xdr:rowOff>
    </xdr:from>
    <xdr:to>
      <xdr:col>24</xdr:col>
      <xdr:colOff>0</xdr:colOff>
      <xdr:row>92</xdr:row>
      <xdr:rowOff>142875</xdr:rowOff>
    </xdr:to>
    <xdr:sp>
      <xdr:nvSpPr>
        <xdr:cNvPr id="59" name="Line 61"/>
        <xdr:cNvSpPr>
          <a:spLocks/>
        </xdr:cNvSpPr>
      </xdr:nvSpPr>
      <xdr:spPr>
        <a:xfrm>
          <a:off x="5257800" y="14211300"/>
          <a:ext cx="0" cy="1428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209550</xdr:colOff>
      <xdr:row>92</xdr:row>
      <xdr:rowOff>38100</xdr:rowOff>
    </xdr:from>
    <xdr:to>
      <xdr:col>8</xdr:col>
      <xdr:colOff>209550</xdr:colOff>
      <xdr:row>93</xdr:row>
      <xdr:rowOff>0</xdr:rowOff>
    </xdr:to>
    <xdr:sp>
      <xdr:nvSpPr>
        <xdr:cNvPr id="60" name="Line 62"/>
        <xdr:cNvSpPr>
          <a:spLocks/>
        </xdr:cNvSpPr>
      </xdr:nvSpPr>
      <xdr:spPr>
        <a:xfrm>
          <a:off x="1962150" y="14249400"/>
          <a:ext cx="0" cy="1143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142875</xdr:rowOff>
    </xdr:to>
    <xdr:sp>
      <xdr:nvSpPr>
        <xdr:cNvPr id="61" name="Line 63"/>
        <xdr:cNvSpPr>
          <a:spLocks/>
        </xdr:cNvSpPr>
      </xdr:nvSpPr>
      <xdr:spPr>
        <a:xfrm>
          <a:off x="657225" y="14363700"/>
          <a:ext cx="0" cy="1428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99</xdr:row>
      <xdr:rowOff>9525</xdr:rowOff>
    </xdr:from>
    <xdr:to>
      <xdr:col>3</xdr:col>
      <xdr:colOff>0</xdr:colOff>
      <xdr:row>102</xdr:row>
      <xdr:rowOff>9525</xdr:rowOff>
    </xdr:to>
    <xdr:sp>
      <xdr:nvSpPr>
        <xdr:cNvPr id="62" name="Line 64"/>
        <xdr:cNvSpPr>
          <a:spLocks/>
        </xdr:cNvSpPr>
      </xdr:nvSpPr>
      <xdr:spPr>
        <a:xfrm flipH="1">
          <a:off x="657225" y="15287625"/>
          <a:ext cx="0" cy="4572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9525</xdr:colOff>
      <xdr:row>102</xdr:row>
      <xdr:rowOff>0</xdr:rowOff>
    </xdr:from>
    <xdr:to>
      <xdr:col>9</xdr:col>
      <xdr:colOff>9525</xdr:colOff>
      <xdr:row>105</xdr:row>
      <xdr:rowOff>0</xdr:rowOff>
    </xdr:to>
    <xdr:sp>
      <xdr:nvSpPr>
        <xdr:cNvPr id="63" name="Line 65"/>
        <xdr:cNvSpPr>
          <a:spLocks/>
        </xdr:cNvSpPr>
      </xdr:nvSpPr>
      <xdr:spPr>
        <a:xfrm flipH="1">
          <a:off x="1981200" y="15735300"/>
          <a:ext cx="0" cy="4572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100</xdr:row>
      <xdr:rowOff>142875</xdr:rowOff>
    </xdr:from>
    <xdr:to>
      <xdr:col>24</xdr:col>
      <xdr:colOff>0</xdr:colOff>
      <xdr:row>102</xdr:row>
      <xdr:rowOff>0</xdr:rowOff>
    </xdr:to>
    <xdr:sp>
      <xdr:nvSpPr>
        <xdr:cNvPr id="64" name="Line 66"/>
        <xdr:cNvSpPr>
          <a:spLocks/>
        </xdr:cNvSpPr>
      </xdr:nvSpPr>
      <xdr:spPr>
        <a:xfrm>
          <a:off x="5257800" y="15573375"/>
          <a:ext cx="0" cy="1619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28575</xdr:colOff>
      <xdr:row>101</xdr:row>
      <xdr:rowOff>9525</xdr:rowOff>
    </xdr:from>
    <xdr:to>
      <xdr:col>11</xdr:col>
      <xdr:colOff>180975</xdr:colOff>
      <xdr:row>101</xdr:row>
      <xdr:rowOff>9525</xdr:rowOff>
    </xdr:to>
    <xdr:sp>
      <xdr:nvSpPr>
        <xdr:cNvPr id="65" name="Line 69"/>
        <xdr:cNvSpPr>
          <a:spLocks/>
        </xdr:cNvSpPr>
      </xdr:nvSpPr>
      <xdr:spPr>
        <a:xfrm>
          <a:off x="2000250" y="15592425"/>
          <a:ext cx="5905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121</xdr:row>
      <xdr:rowOff>0</xdr:rowOff>
    </xdr:from>
    <xdr:to>
      <xdr:col>34</xdr:col>
      <xdr:colOff>190500</xdr:colOff>
      <xdr:row>121</xdr:row>
      <xdr:rowOff>0</xdr:rowOff>
    </xdr:to>
    <xdr:sp>
      <xdr:nvSpPr>
        <xdr:cNvPr id="66" name="Line 73"/>
        <xdr:cNvSpPr>
          <a:spLocks/>
        </xdr:cNvSpPr>
      </xdr:nvSpPr>
      <xdr:spPr>
        <a:xfrm>
          <a:off x="1314450" y="18630900"/>
          <a:ext cx="6324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114300</xdr:colOff>
      <xdr:row>121</xdr:row>
      <xdr:rowOff>38100</xdr:rowOff>
    </xdr:from>
    <xdr:to>
      <xdr:col>23</xdr:col>
      <xdr:colOff>114300</xdr:colOff>
      <xdr:row>121</xdr:row>
      <xdr:rowOff>114300</xdr:rowOff>
    </xdr:to>
    <xdr:sp>
      <xdr:nvSpPr>
        <xdr:cNvPr id="67" name="AutoShape 74"/>
        <xdr:cNvSpPr>
          <a:spLocks/>
        </xdr:cNvSpPr>
      </xdr:nvSpPr>
      <xdr:spPr>
        <a:xfrm>
          <a:off x="4933950" y="18669000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180975</xdr:colOff>
      <xdr:row>121</xdr:row>
      <xdr:rowOff>9525</xdr:rowOff>
    </xdr:from>
    <xdr:to>
      <xdr:col>23</xdr:col>
      <xdr:colOff>28575</xdr:colOff>
      <xdr:row>121</xdr:row>
      <xdr:rowOff>57150</xdr:rowOff>
    </xdr:to>
    <xdr:sp>
      <xdr:nvSpPr>
        <xdr:cNvPr id="68" name="Oval 75"/>
        <xdr:cNvSpPr>
          <a:spLocks/>
        </xdr:cNvSpPr>
      </xdr:nvSpPr>
      <xdr:spPr>
        <a:xfrm>
          <a:off x="5000625" y="18640425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120</xdr:row>
      <xdr:rowOff>85725</xdr:rowOff>
    </xdr:from>
    <xdr:to>
      <xdr:col>12</xdr:col>
      <xdr:colOff>0</xdr:colOff>
      <xdr:row>121</xdr:row>
      <xdr:rowOff>57150</xdr:rowOff>
    </xdr:to>
    <xdr:sp>
      <xdr:nvSpPr>
        <xdr:cNvPr id="69" name="Line 76"/>
        <xdr:cNvSpPr>
          <a:spLocks/>
        </xdr:cNvSpPr>
      </xdr:nvSpPr>
      <xdr:spPr>
        <a:xfrm>
          <a:off x="2628900" y="18564225"/>
          <a:ext cx="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9525</xdr:colOff>
      <xdr:row>120</xdr:row>
      <xdr:rowOff>85725</xdr:rowOff>
    </xdr:from>
    <xdr:to>
      <xdr:col>8</xdr:col>
      <xdr:colOff>9525</xdr:colOff>
      <xdr:row>121</xdr:row>
      <xdr:rowOff>57150</xdr:rowOff>
    </xdr:to>
    <xdr:sp>
      <xdr:nvSpPr>
        <xdr:cNvPr id="70" name="Line 77"/>
        <xdr:cNvSpPr>
          <a:spLocks/>
        </xdr:cNvSpPr>
      </xdr:nvSpPr>
      <xdr:spPr>
        <a:xfrm>
          <a:off x="1762125" y="18564225"/>
          <a:ext cx="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171450</xdr:colOff>
      <xdr:row>120</xdr:row>
      <xdr:rowOff>76200</xdr:rowOff>
    </xdr:from>
    <xdr:to>
      <xdr:col>22</xdr:col>
      <xdr:colOff>171450</xdr:colOff>
      <xdr:row>121</xdr:row>
      <xdr:rowOff>47625</xdr:rowOff>
    </xdr:to>
    <xdr:sp>
      <xdr:nvSpPr>
        <xdr:cNvPr id="71" name="Line 78"/>
        <xdr:cNvSpPr>
          <a:spLocks/>
        </xdr:cNvSpPr>
      </xdr:nvSpPr>
      <xdr:spPr>
        <a:xfrm>
          <a:off x="4991100" y="18554700"/>
          <a:ext cx="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23</xdr:col>
      <xdr:colOff>66675</xdr:colOff>
      <xdr:row>120</xdr:row>
      <xdr:rowOff>76200</xdr:rowOff>
    </xdr:from>
    <xdr:to>
      <xdr:col>23</xdr:col>
      <xdr:colOff>66675</xdr:colOff>
      <xdr:row>121</xdr:row>
      <xdr:rowOff>47625</xdr:rowOff>
    </xdr:to>
    <xdr:sp>
      <xdr:nvSpPr>
        <xdr:cNvPr id="72" name="Line 79"/>
        <xdr:cNvSpPr>
          <a:spLocks/>
        </xdr:cNvSpPr>
      </xdr:nvSpPr>
      <xdr:spPr>
        <a:xfrm>
          <a:off x="5105400" y="18554700"/>
          <a:ext cx="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104775</xdr:colOff>
      <xdr:row>124</xdr:row>
      <xdr:rowOff>0</xdr:rowOff>
    </xdr:from>
    <xdr:to>
      <xdr:col>35</xdr:col>
      <xdr:colOff>76200</xdr:colOff>
      <xdr:row>124</xdr:row>
      <xdr:rowOff>0</xdr:rowOff>
    </xdr:to>
    <xdr:sp>
      <xdr:nvSpPr>
        <xdr:cNvPr id="73" name="Line 80"/>
        <xdr:cNvSpPr>
          <a:spLocks/>
        </xdr:cNvSpPr>
      </xdr:nvSpPr>
      <xdr:spPr>
        <a:xfrm>
          <a:off x="1200150" y="19088100"/>
          <a:ext cx="654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123</xdr:row>
      <xdr:rowOff>104775</xdr:rowOff>
    </xdr:from>
    <xdr:to>
      <xdr:col>6</xdr:col>
      <xdr:colOff>0</xdr:colOff>
      <xdr:row>124</xdr:row>
      <xdr:rowOff>66675</xdr:rowOff>
    </xdr:to>
    <xdr:sp>
      <xdr:nvSpPr>
        <xdr:cNvPr id="74" name="Line 81"/>
        <xdr:cNvSpPr>
          <a:spLocks/>
        </xdr:cNvSpPr>
      </xdr:nvSpPr>
      <xdr:spPr>
        <a:xfrm>
          <a:off x="1314450" y="190404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123</xdr:row>
      <xdr:rowOff>104775</xdr:rowOff>
    </xdr:from>
    <xdr:to>
      <xdr:col>8</xdr:col>
      <xdr:colOff>0</xdr:colOff>
      <xdr:row>124</xdr:row>
      <xdr:rowOff>66675</xdr:rowOff>
    </xdr:to>
    <xdr:sp>
      <xdr:nvSpPr>
        <xdr:cNvPr id="75" name="Line 82"/>
        <xdr:cNvSpPr>
          <a:spLocks/>
        </xdr:cNvSpPr>
      </xdr:nvSpPr>
      <xdr:spPr>
        <a:xfrm>
          <a:off x="1752600" y="190404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123</xdr:row>
      <xdr:rowOff>104775</xdr:rowOff>
    </xdr:from>
    <xdr:to>
      <xdr:col>9</xdr:col>
      <xdr:colOff>0</xdr:colOff>
      <xdr:row>124</xdr:row>
      <xdr:rowOff>66675</xdr:rowOff>
    </xdr:to>
    <xdr:sp>
      <xdr:nvSpPr>
        <xdr:cNvPr id="76" name="Line 83"/>
        <xdr:cNvSpPr>
          <a:spLocks/>
        </xdr:cNvSpPr>
      </xdr:nvSpPr>
      <xdr:spPr>
        <a:xfrm>
          <a:off x="1971675" y="190404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123</xdr:row>
      <xdr:rowOff>104775</xdr:rowOff>
    </xdr:from>
    <xdr:to>
      <xdr:col>12</xdr:col>
      <xdr:colOff>0</xdr:colOff>
      <xdr:row>124</xdr:row>
      <xdr:rowOff>66675</xdr:rowOff>
    </xdr:to>
    <xdr:sp>
      <xdr:nvSpPr>
        <xdr:cNvPr id="77" name="Line 84"/>
        <xdr:cNvSpPr>
          <a:spLocks/>
        </xdr:cNvSpPr>
      </xdr:nvSpPr>
      <xdr:spPr>
        <a:xfrm>
          <a:off x="2628900" y="190404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23</xdr:col>
      <xdr:colOff>0</xdr:colOff>
      <xdr:row>123</xdr:row>
      <xdr:rowOff>104775</xdr:rowOff>
    </xdr:from>
    <xdr:to>
      <xdr:col>23</xdr:col>
      <xdr:colOff>0</xdr:colOff>
      <xdr:row>124</xdr:row>
      <xdr:rowOff>66675</xdr:rowOff>
    </xdr:to>
    <xdr:sp>
      <xdr:nvSpPr>
        <xdr:cNvPr id="78" name="Line 85"/>
        <xdr:cNvSpPr>
          <a:spLocks/>
        </xdr:cNvSpPr>
      </xdr:nvSpPr>
      <xdr:spPr>
        <a:xfrm>
          <a:off x="5038725" y="190404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27</xdr:col>
      <xdr:colOff>0</xdr:colOff>
      <xdr:row>123</xdr:row>
      <xdr:rowOff>104775</xdr:rowOff>
    </xdr:from>
    <xdr:to>
      <xdr:col>27</xdr:col>
      <xdr:colOff>0</xdr:colOff>
      <xdr:row>124</xdr:row>
      <xdr:rowOff>66675</xdr:rowOff>
    </xdr:to>
    <xdr:sp>
      <xdr:nvSpPr>
        <xdr:cNvPr id="79" name="Line 86"/>
        <xdr:cNvSpPr>
          <a:spLocks/>
        </xdr:cNvSpPr>
      </xdr:nvSpPr>
      <xdr:spPr>
        <a:xfrm>
          <a:off x="5915025" y="190404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85725</xdr:colOff>
      <xdr:row>126</xdr:row>
      <xdr:rowOff>0</xdr:rowOff>
    </xdr:from>
    <xdr:to>
      <xdr:col>37</xdr:col>
      <xdr:colOff>114300</xdr:colOff>
      <xdr:row>126</xdr:row>
      <xdr:rowOff>0</xdr:rowOff>
    </xdr:to>
    <xdr:sp>
      <xdr:nvSpPr>
        <xdr:cNvPr id="80" name="Line 87"/>
        <xdr:cNvSpPr>
          <a:spLocks/>
        </xdr:cNvSpPr>
      </xdr:nvSpPr>
      <xdr:spPr>
        <a:xfrm>
          <a:off x="742950" y="19392900"/>
          <a:ext cx="747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127</xdr:row>
      <xdr:rowOff>0</xdr:rowOff>
    </xdr:from>
    <xdr:to>
      <xdr:col>8</xdr:col>
      <xdr:colOff>0</xdr:colOff>
      <xdr:row>128</xdr:row>
      <xdr:rowOff>0</xdr:rowOff>
    </xdr:to>
    <xdr:sp>
      <xdr:nvSpPr>
        <xdr:cNvPr id="81" name="AutoShape 88"/>
        <xdr:cNvSpPr>
          <a:spLocks/>
        </xdr:cNvSpPr>
      </xdr:nvSpPr>
      <xdr:spPr>
        <a:xfrm>
          <a:off x="1314450" y="19545300"/>
          <a:ext cx="438150" cy="152400"/>
        </a:xfrm>
        <a:prstGeom prst="rtTriangle">
          <a:avLst/>
        </a:prstGeom>
        <a:pattFill prst="dash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125</xdr:row>
      <xdr:rowOff>0</xdr:rowOff>
    </xdr:from>
    <xdr:to>
      <xdr:col>8</xdr:col>
      <xdr:colOff>0</xdr:colOff>
      <xdr:row>126</xdr:row>
      <xdr:rowOff>0</xdr:rowOff>
    </xdr:to>
    <xdr:sp>
      <xdr:nvSpPr>
        <xdr:cNvPr id="82" name="Rectangle 89"/>
        <xdr:cNvSpPr>
          <a:spLocks/>
        </xdr:cNvSpPr>
      </xdr:nvSpPr>
      <xdr:spPr>
        <a:xfrm>
          <a:off x="1314450" y="19240500"/>
          <a:ext cx="438150" cy="152400"/>
        </a:xfrm>
        <a:prstGeom prst="rect">
          <a:avLst/>
        </a:prstGeom>
        <a:pattFill prst="dashVert">
          <a:fgClr>
            <a:srgbClr val="3366FF"/>
          </a:fgClr>
          <a:bgClr>
            <a:srgbClr val="FFFFFF"/>
          </a:bgClr>
        </a:patt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23</xdr:col>
      <xdr:colOff>38100</xdr:colOff>
      <xdr:row>134</xdr:row>
      <xdr:rowOff>0</xdr:rowOff>
    </xdr:from>
    <xdr:to>
      <xdr:col>27</xdr:col>
      <xdr:colOff>0</xdr:colOff>
      <xdr:row>135</xdr:row>
      <xdr:rowOff>0</xdr:rowOff>
    </xdr:to>
    <xdr:sp>
      <xdr:nvSpPr>
        <xdr:cNvPr id="83" name="Rectangle 90"/>
        <xdr:cNvSpPr>
          <a:spLocks/>
        </xdr:cNvSpPr>
      </xdr:nvSpPr>
      <xdr:spPr>
        <a:xfrm>
          <a:off x="5076825" y="20612100"/>
          <a:ext cx="838200" cy="152400"/>
        </a:xfrm>
        <a:prstGeom prst="rect">
          <a:avLst/>
        </a:prstGeom>
        <a:pattFill prst="dashVert">
          <a:fgClr>
            <a:srgbClr val="3366FF"/>
          </a:fgClr>
          <a:bgClr>
            <a:srgbClr val="FFFFFF"/>
          </a:bgClr>
        </a:patt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23</xdr:col>
      <xdr:colOff>0</xdr:colOff>
      <xdr:row>136</xdr:row>
      <xdr:rowOff>0</xdr:rowOff>
    </xdr:from>
    <xdr:to>
      <xdr:col>27</xdr:col>
      <xdr:colOff>0</xdr:colOff>
      <xdr:row>138</xdr:row>
      <xdr:rowOff>0</xdr:rowOff>
    </xdr:to>
    <xdr:sp>
      <xdr:nvSpPr>
        <xdr:cNvPr id="84" name="AutoShape 91"/>
        <xdr:cNvSpPr>
          <a:spLocks noChangeAspect="1"/>
        </xdr:cNvSpPr>
      </xdr:nvSpPr>
      <xdr:spPr>
        <a:xfrm flipH="1">
          <a:off x="5038725" y="20916900"/>
          <a:ext cx="876300" cy="304800"/>
        </a:xfrm>
        <a:prstGeom prst="rtTriangle">
          <a:avLst/>
        </a:prstGeom>
        <a:pattFill prst="dash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161</xdr:row>
      <xdr:rowOff>0</xdr:rowOff>
    </xdr:from>
    <xdr:to>
      <xdr:col>23</xdr:col>
      <xdr:colOff>0</xdr:colOff>
      <xdr:row>164</xdr:row>
      <xdr:rowOff>0</xdr:rowOff>
    </xdr:to>
    <xdr:sp>
      <xdr:nvSpPr>
        <xdr:cNvPr id="85" name="AutoShape 92"/>
        <xdr:cNvSpPr>
          <a:spLocks/>
        </xdr:cNvSpPr>
      </xdr:nvSpPr>
      <xdr:spPr>
        <a:xfrm flipV="1">
          <a:off x="1971675" y="24726900"/>
          <a:ext cx="3067050" cy="457200"/>
        </a:xfrm>
        <a:prstGeom prst="triangle">
          <a:avLst>
            <a:gd name="adj" fmla="val -28574"/>
          </a:avLst>
        </a:prstGeom>
        <a:pattFill prst="dash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23</xdr:col>
      <xdr:colOff>0</xdr:colOff>
      <xdr:row>160</xdr:row>
      <xdr:rowOff>0</xdr:rowOff>
    </xdr:from>
    <xdr:to>
      <xdr:col>27</xdr:col>
      <xdr:colOff>0</xdr:colOff>
      <xdr:row>161</xdr:row>
      <xdr:rowOff>0</xdr:rowOff>
    </xdr:to>
    <xdr:sp>
      <xdr:nvSpPr>
        <xdr:cNvPr id="86" name="AutoShape 93"/>
        <xdr:cNvSpPr>
          <a:spLocks/>
        </xdr:cNvSpPr>
      </xdr:nvSpPr>
      <xdr:spPr>
        <a:xfrm flipH="1">
          <a:off x="5038725" y="24574500"/>
          <a:ext cx="876300" cy="152400"/>
        </a:xfrm>
        <a:prstGeom prst="rtTriangle">
          <a:avLst/>
        </a:prstGeom>
        <a:pattFill prst="dash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0</xdr:rowOff>
    </xdr:from>
    <xdr:to>
      <xdr:col>9</xdr:col>
      <xdr:colOff>0</xdr:colOff>
      <xdr:row>161</xdr:row>
      <xdr:rowOff>0</xdr:rowOff>
    </xdr:to>
    <xdr:sp>
      <xdr:nvSpPr>
        <xdr:cNvPr id="87" name="AutoShape 94"/>
        <xdr:cNvSpPr>
          <a:spLocks/>
        </xdr:cNvSpPr>
      </xdr:nvSpPr>
      <xdr:spPr>
        <a:xfrm>
          <a:off x="1314450" y="24269700"/>
          <a:ext cx="657225" cy="457200"/>
        </a:xfrm>
        <a:prstGeom prst="rtTriangle">
          <a:avLst/>
        </a:prstGeom>
        <a:pattFill prst="dash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142875</xdr:colOff>
      <xdr:row>152</xdr:row>
      <xdr:rowOff>0</xdr:rowOff>
    </xdr:from>
    <xdr:to>
      <xdr:col>27</xdr:col>
      <xdr:colOff>76200</xdr:colOff>
      <xdr:row>155</xdr:row>
      <xdr:rowOff>85725</xdr:rowOff>
    </xdr:to>
    <xdr:grpSp>
      <xdr:nvGrpSpPr>
        <xdr:cNvPr id="88" name="Group 95"/>
        <xdr:cNvGrpSpPr>
          <a:grpSpLocks/>
        </xdr:cNvGrpSpPr>
      </xdr:nvGrpSpPr>
      <xdr:grpSpPr>
        <a:xfrm>
          <a:off x="1238250" y="23355300"/>
          <a:ext cx="4752975" cy="542925"/>
          <a:chOff x="45" y="595"/>
          <a:chExt cx="369" cy="57"/>
        </a:xfrm>
        <a:solidFill>
          <a:srgbClr val="FFFFFF"/>
        </a:solidFill>
      </xdr:grpSpPr>
      <xdr:sp>
        <xdr:nvSpPr>
          <xdr:cNvPr id="89" name="Line 96"/>
          <xdr:cNvSpPr>
            <a:spLocks/>
          </xdr:cNvSpPr>
        </xdr:nvSpPr>
        <xdr:spPr>
          <a:xfrm>
            <a:off x="45" y="611"/>
            <a:ext cx="369" cy="0"/>
          </a:xfrm>
          <a:prstGeom prst="line">
            <a:avLst/>
          </a:prstGeom>
          <a:pattFill prst="dashVert">
            <a:fgClr>
              <a:srgbClr val="FFFFFF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0" name="AutoShape 97"/>
          <xdr:cNvSpPr>
            <a:spLocks/>
          </xdr:cNvSpPr>
        </xdr:nvSpPr>
        <xdr:spPr>
          <a:xfrm flipH="1">
            <a:off x="340" y="595"/>
            <a:ext cx="68" cy="16"/>
          </a:xfrm>
          <a:prstGeom prst="rtTriangle">
            <a:avLst/>
          </a:prstGeom>
          <a:pattFill prst="dash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1" name="AutoShape 98"/>
          <xdr:cNvSpPr>
            <a:spLocks noChangeAspect="1"/>
          </xdr:cNvSpPr>
        </xdr:nvSpPr>
        <xdr:spPr>
          <a:xfrm flipH="1">
            <a:off x="101" y="599"/>
            <a:ext cx="52" cy="12"/>
          </a:xfrm>
          <a:prstGeom prst="rtTriangle">
            <a:avLst/>
          </a:prstGeom>
          <a:pattFill prst="dash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2" name="AutoShape 99"/>
          <xdr:cNvSpPr>
            <a:spLocks noChangeAspect="1"/>
          </xdr:cNvSpPr>
        </xdr:nvSpPr>
        <xdr:spPr>
          <a:xfrm rot="10800000" flipH="1">
            <a:off x="153" y="611"/>
            <a:ext cx="186" cy="41"/>
          </a:xfrm>
          <a:prstGeom prst="rtTriangle">
            <a:avLst/>
          </a:prstGeom>
          <a:pattFill prst="dash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3" name="AutoShape 100"/>
          <xdr:cNvSpPr>
            <a:spLocks noChangeAspect="1"/>
          </xdr:cNvSpPr>
        </xdr:nvSpPr>
        <xdr:spPr>
          <a:xfrm rot="10800000" flipH="1">
            <a:off x="51" y="611"/>
            <a:ext cx="52" cy="12"/>
          </a:xfrm>
          <a:prstGeom prst="rtTriangle">
            <a:avLst/>
          </a:prstGeom>
          <a:pattFill prst="dash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139</xdr:row>
      <xdr:rowOff>0</xdr:rowOff>
    </xdr:from>
    <xdr:to>
      <xdr:col>27</xdr:col>
      <xdr:colOff>0</xdr:colOff>
      <xdr:row>140</xdr:row>
      <xdr:rowOff>0</xdr:rowOff>
    </xdr:to>
    <xdr:sp>
      <xdr:nvSpPr>
        <xdr:cNvPr id="94" name="AutoShape 101"/>
        <xdr:cNvSpPr>
          <a:spLocks/>
        </xdr:cNvSpPr>
      </xdr:nvSpPr>
      <xdr:spPr>
        <a:xfrm flipH="1">
          <a:off x="5038725" y="21374100"/>
          <a:ext cx="876300" cy="152400"/>
        </a:xfrm>
        <a:prstGeom prst="rtTriangle">
          <a:avLst/>
        </a:prstGeom>
        <a:pattFill prst="dashVert">
          <a:fgClr>
            <a:srgbClr val="339966"/>
          </a:fgClr>
          <a:bgClr>
            <a:srgbClr val="FFFFFF"/>
          </a:bgClr>
        </a:patt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22</xdr:col>
      <xdr:colOff>209550</xdr:colOff>
      <xdr:row>143</xdr:row>
      <xdr:rowOff>142875</xdr:rowOff>
    </xdr:to>
    <xdr:sp>
      <xdr:nvSpPr>
        <xdr:cNvPr id="95" name="AutoShape 102"/>
        <xdr:cNvSpPr>
          <a:spLocks noChangeAspect="1"/>
        </xdr:cNvSpPr>
      </xdr:nvSpPr>
      <xdr:spPr>
        <a:xfrm rot="10800000" flipH="1">
          <a:off x="1314450" y="21526500"/>
          <a:ext cx="3714750" cy="600075"/>
        </a:xfrm>
        <a:prstGeom prst="rtTriangle">
          <a:avLst/>
        </a:prstGeom>
        <a:pattFill prst="dashVert">
          <a:fgClr>
            <a:srgbClr val="339966"/>
          </a:fgClr>
          <a:bgClr>
            <a:srgbClr val="FFFFFF"/>
          </a:bgClr>
        </a:patt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146</xdr:row>
      <xdr:rowOff>0</xdr:rowOff>
    </xdr:from>
    <xdr:to>
      <xdr:col>27</xdr:col>
      <xdr:colOff>0</xdr:colOff>
      <xdr:row>150</xdr:row>
      <xdr:rowOff>28575</xdr:rowOff>
    </xdr:to>
    <xdr:sp>
      <xdr:nvSpPr>
        <xdr:cNvPr id="96" name="AutoShape 103"/>
        <xdr:cNvSpPr>
          <a:spLocks noChangeAspect="1"/>
        </xdr:cNvSpPr>
      </xdr:nvSpPr>
      <xdr:spPr>
        <a:xfrm rot="10800000">
          <a:off x="1971675" y="22440900"/>
          <a:ext cx="3943350" cy="638175"/>
        </a:xfrm>
        <a:prstGeom prst="rtTriangle">
          <a:avLst/>
        </a:prstGeom>
        <a:pattFill prst="dashVert">
          <a:fgClr>
            <a:srgbClr val="339966"/>
          </a:fgClr>
          <a:bgClr>
            <a:srgbClr val="FFFFFF"/>
          </a:bgClr>
        </a:patt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145</xdr:row>
      <xdr:rowOff>38100</xdr:rowOff>
    </xdr:from>
    <xdr:to>
      <xdr:col>9</xdr:col>
      <xdr:colOff>0</xdr:colOff>
      <xdr:row>146</xdr:row>
      <xdr:rowOff>0</xdr:rowOff>
    </xdr:to>
    <xdr:sp>
      <xdr:nvSpPr>
        <xdr:cNvPr id="97" name="AutoShape 104"/>
        <xdr:cNvSpPr>
          <a:spLocks noChangeAspect="1"/>
        </xdr:cNvSpPr>
      </xdr:nvSpPr>
      <xdr:spPr>
        <a:xfrm>
          <a:off x="1314450" y="22326600"/>
          <a:ext cx="657225" cy="114300"/>
        </a:xfrm>
        <a:prstGeom prst="rtTriangle">
          <a:avLst/>
        </a:prstGeom>
        <a:pattFill prst="dashVert">
          <a:fgClr>
            <a:srgbClr val="339966"/>
          </a:fgClr>
          <a:bgClr>
            <a:srgbClr val="FFFFFF"/>
          </a:bgClr>
        </a:patt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sp>
      <xdr:nvSpPr>
        <xdr:cNvPr id="98" name="Line 105"/>
        <xdr:cNvSpPr>
          <a:spLocks/>
        </xdr:cNvSpPr>
      </xdr:nvSpPr>
      <xdr:spPr>
        <a:xfrm>
          <a:off x="1314450" y="19545300"/>
          <a:ext cx="0" cy="1524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27</xdr:col>
      <xdr:colOff>0</xdr:colOff>
      <xdr:row>136</xdr:row>
      <xdr:rowOff>0</xdr:rowOff>
    </xdr:from>
    <xdr:to>
      <xdr:col>27</xdr:col>
      <xdr:colOff>0</xdr:colOff>
      <xdr:row>138</xdr:row>
      <xdr:rowOff>0</xdr:rowOff>
    </xdr:to>
    <xdr:sp>
      <xdr:nvSpPr>
        <xdr:cNvPr id="99" name="Line 106"/>
        <xdr:cNvSpPr>
          <a:spLocks/>
        </xdr:cNvSpPr>
      </xdr:nvSpPr>
      <xdr:spPr>
        <a:xfrm>
          <a:off x="5915025" y="20916900"/>
          <a:ext cx="0" cy="3048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143</xdr:row>
      <xdr:rowOff>38100</xdr:rowOff>
    </xdr:to>
    <xdr:sp>
      <xdr:nvSpPr>
        <xdr:cNvPr id="100" name="Line 107"/>
        <xdr:cNvSpPr>
          <a:spLocks/>
        </xdr:cNvSpPr>
      </xdr:nvSpPr>
      <xdr:spPr>
        <a:xfrm>
          <a:off x="1971675" y="21526500"/>
          <a:ext cx="0" cy="4953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23</xdr:col>
      <xdr:colOff>0</xdr:colOff>
      <xdr:row>146</xdr:row>
      <xdr:rowOff>0</xdr:rowOff>
    </xdr:from>
    <xdr:to>
      <xdr:col>23</xdr:col>
      <xdr:colOff>0</xdr:colOff>
      <xdr:row>149</xdr:row>
      <xdr:rowOff>47625</xdr:rowOff>
    </xdr:to>
    <xdr:sp>
      <xdr:nvSpPr>
        <xdr:cNvPr id="101" name="Line 108"/>
        <xdr:cNvSpPr>
          <a:spLocks/>
        </xdr:cNvSpPr>
      </xdr:nvSpPr>
      <xdr:spPr>
        <a:xfrm>
          <a:off x="5038725" y="22440900"/>
          <a:ext cx="0" cy="504825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144</xdr:row>
      <xdr:rowOff>0</xdr:rowOff>
    </xdr:to>
    <xdr:sp>
      <xdr:nvSpPr>
        <xdr:cNvPr id="102" name="Line 109"/>
        <xdr:cNvSpPr>
          <a:spLocks/>
        </xdr:cNvSpPr>
      </xdr:nvSpPr>
      <xdr:spPr>
        <a:xfrm>
          <a:off x="1314450" y="21526500"/>
          <a:ext cx="0" cy="6096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27</xdr:col>
      <xdr:colOff>0</xdr:colOff>
      <xdr:row>139</xdr:row>
      <xdr:rowOff>0</xdr:rowOff>
    </xdr:from>
    <xdr:to>
      <xdr:col>27</xdr:col>
      <xdr:colOff>0</xdr:colOff>
      <xdr:row>140</xdr:row>
      <xdr:rowOff>0</xdr:rowOff>
    </xdr:to>
    <xdr:sp>
      <xdr:nvSpPr>
        <xdr:cNvPr id="103" name="Line 110"/>
        <xdr:cNvSpPr>
          <a:spLocks/>
        </xdr:cNvSpPr>
      </xdr:nvSpPr>
      <xdr:spPr>
        <a:xfrm>
          <a:off x="5915025" y="21374100"/>
          <a:ext cx="0" cy="1524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145</xdr:row>
      <xdr:rowOff>38100</xdr:rowOff>
    </xdr:from>
    <xdr:to>
      <xdr:col>6</xdr:col>
      <xdr:colOff>0</xdr:colOff>
      <xdr:row>146</xdr:row>
      <xdr:rowOff>0</xdr:rowOff>
    </xdr:to>
    <xdr:sp>
      <xdr:nvSpPr>
        <xdr:cNvPr id="104" name="Line 111"/>
        <xdr:cNvSpPr>
          <a:spLocks/>
        </xdr:cNvSpPr>
      </xdr:nvSpPr>
      <xdr:spPr>
        <a:xfrm>
          <a:off x="1314450" y="22326600"/>
          <a:ext cx="0" cy="1143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28575</xdr:colOff>
      <xdr:row>153</xdr:row>
      <xdr:rowOff>0</xdr:rowOff>
    </xdr:from>
    <xdr:to>
      <xdr:col>12</xdr:col>
      <xdr:colOff>28575</xdr:colOff>
      <xdr:row>155</xdr:row>
      <xdr:rowOff>85725</xdr:rowOff>
    </xdr:to>
    <xdr:sp>
      <xdr:nvSpPr>
        <xdr:cNvPr id="105" name="Line 112"/>
        <xdr:cNvSpPr>
          <a:spLocks/>
        </xdr:cNvSpPr>
      </xdr:nvSpPr>
      <xdr:spPr>
        <a:xfrm>
          <a:off x="2657475" y="23507700"/>
          <a:ext cx="0" cy="390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27</xdr:col>
      <xdr:colOff>0</xdr:colOff>
      <xdr:row>152</xdr:row>
      <xdr:rowOff>0</xdr:rowOff>
    </xdr:from>
    <xdr:to>
      <xdr:col>27</xdr:col>
      <xdr:colOff>0</xdr:colOff>
      <xdr:row>152</xdr:row>
      <xdr:rowOff>142875</xdr:rowOff>
    </xdr:to>
    <xdr:sp>
      <xdr:nvSpPr>
        <xdr:cNvPr id="106" name="Line 113"/>
        <xdr:cNvSpPr>
          <a:spLocks/>
        </xdr:cNvSpPr>
      </xdr:nvSpPr>
      <xdr:spPr>
        <a:xfrm>
          <a:off x="5915025" y="23355300"/>
          <a:ext cx="0" cy="1428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209550</xdr:colOff>
      <xdr:row>152</xdr:row>
      <xdr:rowOff>38100</xdr:rowOff>
    </xdr:from>
    <xdr:to>
      <xdr:col>11</xdr:col>
      <xdr:colOff>209550</xdr:colOff>
      <xdr:row>153</xdr:row>
      <xdr:rowOff>0</xdr:rowOff>
    </xdr:to>
    <xdr:sp>
      <xdr:nvSpPr>
        <xdr:cNvPr id="107" name="Line 114"/>
        <xdr:cNvSpPr>
          <a:spLocks/>
        </xdr:cNvSpPr>
      </xdr:nvSpPr>
      <xdr:spPr>
        <a:xfrm>
          <a:off x="2619375" y="23393400"/>
          <a:ext cx="0" cy="1143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153</xdr:row>
      <xdr:rowOff>142875</xdr:rowOff>
    </xdr:to>
    <xdr:sp>
      <xdr:nvSpPr>
        <xdr:cNvPr id="108" name="Line 115"/>
        <xdr:cNvSpPr>
          <a:spLocks/>
        </xdr:cNvSpPr>
      </xdr:nvSpPr>
      <xdr:spPr>
        <a:xfrm>
          <a:off x="1314450" y="23507700"/>
          <a:ext cx="0" cy="1428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9525</xdr:rowOff>
    </xdr:from>
    <xdr:to>
      <xdr:col>6</xdr:col>
      <xdr:colOff>0</xdr:colOff>
      <xdr:row>161</xdr:row>
      <xdr:rowOff>9525</xdr:rowOff>
    </xdr:to>
    <xdr:sp>
      <xdr:nvSpPr>
        <xdr:cNvPr id="109" name="Line 116"/>
        <xdr:cNvSpPr>
          <a:spLocks/>
        </xdr:cNvSpPr>
      </xdr:nvSpPr>
      <xdr:spPr>
        <a:xfrm flipH="1">
          <a:off x="1314450" y="24279225"/>
          <a:ext cx="0" cy="4572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9525</xdr:colOff>
      <xdr:row>161</xdr:row>
      <xdr:rowOff>0</xdr:rowOff>
    </xdr:from>
    <xdr:to>
      <xdr:col>12</xdr:col>
      <xdr:colOff>9525</xdr:colOff>
      <xdr:row>164</xdr:row>
      <xdr:rowOff>0</xdr:rowOff>
    </xdr:to>
    <xdr:sp>
      <xdr:nvSpPr>
        <xdr:cNvPr id="110" name="Line 117"/>
        <xdr:cNvSpPr>
          <a:spLocks/>
        </xdr:cNvSpPr>
      </xdr:nvSpPr>
      <xdr:spPr>
        <a:xfrm flipH="1">
          <a:off x="2638425" y="24726900"/>
          <a:ext cx="0" cy="4572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27</xdr:col>
      <xdr:colOff>0</xdr:colOff>
      <xdr:row>159</xdr:row>
      <xdr:rowOff>142875</xdr:rowOff>
    </xdr:from>
    <xdr:to>
      <xdr:col>27</xdr:col>
      <xdr:colOff>0</xdr:colOff>
      <xdr:row>161</xdr:row>
      <xdr:rowOff>0</xdr:rowOff>
    </xdr:to>
    <xdr:sp>
      <xdr:nvSpPr>
        <xdr:cNvPr id="111" name="Line 118"/>
        <xdr:cNvSpPr>
          <a:spLocks/>
        </xdr:cNvSpPr>
      </xdr:nvSpPr>
      <xdr:spPr>
        <a:xfrm>
          <a:off x="5915025" y="24564975"/>
          <a:ext cx="0" cy="1619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161</xdr:row>
      <xdr:rowOff>0</xdr:rowOff>
    </xdr:from>
    <xdr:to>
      <xdr:col>9</xdr:col>
      <xdr:colOff>0</xdr:colOff>
      <xdr:row>164</xdr:row>
      <xdr:rowOff>114300</xdr:rowOff>
    </xdr:to>
    <xdr:sp>
      <xdr:nvSpPr>
        <xdr:cNvPr id="112" name="Line 119"/>
        <xdr:cNvSpPr>
          <a:spLocks/>
        </xdr:cNvSpPr>
      </xdr:nvSpPr>
      <xdr:spPr>
        <a:xfrm>
          <a:off x="1971675" y="24726900"/>
          <a:ext cx="0" cy="571500"/>
        </a:xfrm>
        <a:prstGeom prst="line">
          <a:avLst/>
        </a:prstGeom>
        <a:noFill/>
        <a:ln w="63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28575</xdr:colOff>
      <xdr:row>160</xdr:row>
      <xdr:rowOff>9525</xdr:rowOff>
    </xdr:from>
    <xdr:to>
      <xdr:col>14</xdr:col>
      <xdr:colOff>180975</xdr:colOff>
      <xdr:row>160</xdr:row>
      <xdr:rowOff>9525</xdr:rowOff>
    </xdr:to>
    <xdr:sp>
      <xdr:nvSpPr>
        <xdr:cNvPr id="113" name="Line 120"/>
        <xdr:cNvSpPr>
          <a:spLocks/>
        </xdr:cNvSpPr>
      </xdr:nvSpPr>
      <xdr:spPr>
        <a:xfrm>
          <a:off x="2657475" y="24584025"/>
          <a:ext cx="5905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28575</xdr:colOff>
      <xdr:row>121</xdr:row>
      <xdr:rowOff>9525</xdr:rowOff>
    </xdr:from>
    <xdr:to>
      <xdr:col>9</xdr:col>
      <xdr:colOff>209550</xdr:colOff>
      <xdr:row>122</xdr:row>
      <xdr:rowOff>9525</xdr:rowOff>
    </xdr:to>
    <xdr:grpSp>
      <xdr:nvGrpSpPr>
        <xdr:cNvPr id="114" name="Group 121"/>
        <xdr:cNvGrpSpPr>
          <a:grpSpLocks/>
        </xdr:cNvGrpSpPr>
      </xdr:nvGrpSpPr>
      <xdr:grpSpPr>
        <a:xfrm>
          <a:off x="1781175" y="18640425"/>
          <a:ext cx="400050" cy="152400"/>
          <a:chOff x="87" y="996"/>
          <a:chExt cx="31" cy="16"/>
        </a:xfrm>
        <a:solidFill>
          <a:srgbClr val="FFFFFF"/>
        </a:solidFill>
      </xdr:grpSpPr>
      <xdr:sp>
        <xdr:nvSpPr>
          <xdr:cNvPr id="115" name="AutoShape 122"/>
          <xdr:cNvSpPr>
            <a:spLocks/>
          </xdr:cNvSpPr>
        </xdr:nvSpPr>
        <xdr:spPr>
          <a:xfrm>
            <a:off x="94" y="998"/>
            <a:ext cx="17" cy="8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16" name="Oval 123"/>
          <xdr:cNvSpPr>
            <a:spLocks/>
          </xdr:cNvSpPr>
        </xdr:nvSpPr>
        <xdr:spPr>
          <a:xfrm>
            <a:off x="100" y="996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17" name="Oval 124"/>
          <xdr:cNvSpPr>
            <a:spLocks/>
          </xdr:cNvSpPr>
        </xdr:nvSpPr>
        <xdr:spPr>
          <a:xfrm>
            <a:off x="100" y="1007"/>
            <a:ext cx="5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18" name="Line 125"/>
          <xdr:cNvSpPr>
            <a:spLocks/>
          </xdr:cNvSpPr>
        </xdr:nvSpPr>
        <xdr:spPr>
          <a:xfrm>
            <a:off x="87" y="1012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26</xdr:col>
      <xdr:colOff>190500</xdr:colOff>
      <xdr:row>120</xdr:row>
      <xdr:rowOff>123825</xdr:rowOff>
    </xdr:from>
    <xdr:to>
      <xdr:col>27</xdr:col>
      <xdr:colOff>38100</xdr:colOff>
      <xdr:row>121</xdr:row>
      <xdr:rowOff>19050</xdr:rowOff>
    </xdr:to>
    <xdr:sp>
      <xdr:nvSpPr>
        <xdr:cNvPr id="119" name="Oval 126"/>
        <xdr:cNvSpPr>
          <a:spLocks/>
        </xdr:cNvSpPr>
      </xdr:nvSpPr>
      <xdr:spPr>
        <a:xfrm>
          <a:off x="5886450" y="18602325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32</xdr:col>
      <xdr:colOff>28575</xdr:colOff>
      <xdr:row>121</xdr:row>
      <xdr:rowOff>9525</xdr:rowOff>
    </xdr:from>
    <xdr:to>
      <xdr:col>33</xdr:col>
      <xdr:colOff>209550</xdr:colOff>
      <xdr:row>122</xdr:row>
      <xdr:rowOff>9525</xdr:rowOff>
    </xdr:to>
    <xdr:grpSp>
      <xdr:nvGrpSpPr>
        <xdr:cNvPr id="120" name="Group 127"/>
        <xdr:cNvGrpSpPr>
          <a:grpSpLocks/>
        </xdr:cNvGrpSpPr>
      </xdr:nvGrpSpPr>
      <xdr:grpSpPr>
        <a:xfrm>
          <a:off x="7038975" y="18640425"/>
          <a:ext cx="400050" cy="152400"/>
          <a:chOff x="87" y="996"/>
          <a:chExt cx="31" cy="16"/>
        </a:xfrm>
        <a:solidFill>
          <a:srgbClr val="FFFFFF"/>
        </a:solidFill>
      </xdr:grpSpPr>
      <xdr:sp>
        <xdr:nvSpPr>
          <xdr:cNvPr id="121" name="AutoShape 128"/>
          <xdr:cNvSpPr>
            <a:spLocks/>
          </xdr:cNvSpPr>
        </xdr:nvSpPr>
        <xdr:spPr>
          <a:xfrm>
            <a:off x="94" y="998"/>
            <a:ext cx="17" cy="8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22" name="Oval 129"/>
          <xdr:cNvSpPr>
            <a:spLocks/>
          </xdr:cNvSpPr>
        </xdr:nvSpPr>
        <xdr:spPr>
          <a:xfrm>
            <a:off x="100" y="996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23" name="Oval 130"/>
          <xdr:cNvSpPr>
            <a:spLocks/>
          </xdr:cNvSpPr>
        </xdr:nvSpPr>
        <xdr:spPr>
          <a:xfrm>
            <a:off x="100" y="1007"/>
            <a:ext cx="5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24" name="Line 131"/>
          <xdr:cNvSpPr>
            <a:spLocks/>
          </xdr:cNvSpPr>
        </xdr:nvSpPr>
        <xdr:spPr>
          <a:xfrm>
            <a:off x="87" y="1012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123</xdr:row>
      <xdr:rowOff>104775</xdr:rowOff>
    </xdr:from>
    <xdr:to>
      <xdr:col>33</xdr:col>
      <xdr:colOff>0</xdr:colOff>
      <xdr:row>124</xdr:row>
      <xdr:rowOff>66675</xdr:rowOff>
    </xdr:to>
    <xdr:sp>
      <xdr:nvSpPr>
        <xdr:cNvPr id="125" name="Line 132"/>
        <xdr:cNvSpPr>
          <a:spLocks/>
        </xdr:cNvSpPr>
      </xdr:nvSpPr>
      <xdr:spPr>
        <a:xfrm>
          <a:off x="7229475" y="190404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35</xdr:col>
      <xdr:colOff>0</xdr:colOff>
      <xdr:row>123</xdr:row>
      <xdr:rowOff>104775</xdr:rowOff>
    </xdr:from>
    <xdr:to>
      <xdr:col>35</xdr:col>
      <xdr:colOff>0</xdr:colOff>
      <xdr:row>124</xdr:row>
      <xdr:rowOff>66675</xdr:rowOff>
    </xdr:to>
    <xdr:sp>
      <xdr:nvSpPr>
        <xdr:cNvPr id="126" name="Line 133"/>
        <xdr:cNvSpPr>
          <a:spLocks/>
        </xdr:cNvSpPr>
      </xdr:nvSpPr>
      <xdr:spPr>
        <a:xfrm>
          <a:off x="7667625" y="190404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34</xdr:col>
      <xdr:colOff>0</xdr:colOff>
      <xdr:row>123</xdr:row>
      <xdr:rowOff>104775</xdr:rowOff>
    </xdr:from>
    <xdr:to>
      <xdr:col>34</xdr:col>
      <xdr:colOff>0</xdr:colOff>
      <xdr:row>124</xdr:row>
      <xdr:rowOff>66675</xdr:rowOff>
    </xdr:to>
    <xdr:sp>
      <xdr:nvSpPr>
        <xdr:cNvPr id="127" name="Line 134"/>
        <xdr:cNvSpPr>
          <a:spLocks/>
        </xdr:cNvSpPr>
      </xdr:nvSpPr>
      <xdr:spPr>
        <a:xfrm>
          <a:off x="7448550" y="190404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29</xdr:col>
      <xdr:colOff>0</xdr:colOff>
      <xdr:row>123</xdr:row>
      <xdr:rowOff>104775</xdr:rowOff>
    </xdr:from>
    <xdr:to>
      <xdr:col>29</xdr:col>
      <xdr:colOff>0</xdr:colOff>
      <xdr:row>124</xdr:row>
      <xdr:rowOff>66675</xdr:rowOff>
    </xdr:to>
    <xdr:sp>
      <xdr:nvSpPr>
        <xdr:cNvPr id="128" name="Line 135"/>
        <xdr:cNvSpPr>
          <a:spLocks/>
        </xdr:cNvSpPr>
      </xdr:nvSpPr>
      <xdr:spPr>
        <a:xfrm>
          <a:off x="6353175" y="190404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142875</xdr:colOff>
      <xdr:row>128</xdr:row>
      <xdr:rowOff>0</xdr:rowOff>
    </xdr:from>
    <xdr:to>
      <xdr:col>35</xdr:col>
      <xdr:colOff>104775</xdr:colOff>
      <xdr:row>128</xdr:row>
      <xdr:rowOff>0</xdr:rowOff>
    </xdr:to>
    <xdr:sp>
      <xdr:nvSpPr>
        <xdr:cNvPr id="129" name="Line 136"/>
        <xdr:cNvSpPr>
          <a:spLocks/>
        </xdr:cNvSpPr>
      </xdr:nvSpPr>
      <xdr:spPr>
        <a:xfrm>
          <a:off x="1238250" y="19697700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142875</xdr:colOff>
      <xdr:row>134</xdr:row>
      <xdr:rowOff>0</xdr:rowOff>
    </xdr:from>
    <xdr:to>
      <xdr:col>35</xdr:col>
      <xdr:colOff>104775</xdr:colOff>
      <xdr:row>134</xdr:row>
      <xdr:rowOff>0</xdr:rowOff>
    </xdr:to>
    <xdr:sp>
      <xdr:nvSpPr>
        <xdr:cNvPr id="130" name="Line 137"/>
        <xdr:cNvSpPr>
          <a:spLocks/>
        </xdr:cNvSpPr>
      </xdr:nvSpPr>
      <xdr:spPr>
        <a:xfrm>
          <a:off x="1238250" y="20612100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142875</xdr:colOff>
      <xdr:row>138</xdr:row>
      <xdr:rowOff>0</xdr:rowOff>
    </xdr:from>
    <xdr:to>
      <xdr:col>35</xdr:col>
      <xdr:colOff>104775</xdr:colOff>
      <xdr:row>138</xdr:row>
      <xdr:rowOff>0</xdr:rowOff>
    </xdr:to>
    <xdr:sp>
      <xdr:nvSpPr>
        <xdr:cNvPr id="131" name="Line 138"/>
        <xdr:cNvSpPr>
          <a:spLocks/>
        </xdr:cNvSpPr>
      </xdr:nvSpPr>
      <xdr:spPr>
        <a:xfrm>
          <a:off x="1238250" y="21221700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142875</xdr:colOff>
      <xdr:row>140</xdr:row>
      <xdr:rowOff>0</xdr:rowOff>
    </xdr:from>
    <xdr:to>
      <xdr:col>35</xdr:col>
      <xdr:colOff>104775</xdr:colOff>
      <xdr:row>140</xdr:row>
      <xdr:rowOff>0</xdr:rowOff>
    </xdr:to>
    <xdr:sp>
      <xdr:nvSpPr>
        <xdr:cNvPr id="132" name="Line 139"/>
        <xdr:cNvSpPr>
          <a:spLocks/>
        </xdr:cNvSpPr>
      </xdr:nvSpPr>
      <xdr:spPr>
        <a:xfrm>
          <a:off x="1238250" y="21526500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142875</xdr:colOff>
      <xdr:row>146</xdr:row>
      <xdr:rowOff>0</xdr:rowOff>
    </xdr:from>
    <xdr:to>
      <xdr:col>35</xdr:col>
      <xdr:colOff>104775</xdr:colOff>
      <xdr:row>146</xdr:row>
      <xdr:rowOff>0</xdr:rowOff>
    </xdr:to>
    <xdr:sp>
      <xdr:nvSpPr>
        <xdr:cNvPr id="133" name="Line 140"/>
        <xdr:cNvSpPr>
          <a:spLocks/>
        </xdr:cNvSpPr>
      </xdr:nvSpPr>
      <xdr:spPr>
        <a:xfrm>
          <a:off x="1238250" y="22440900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142875</xdr:colOff>
      <xdr:row>153</xdr:row>
      <xdr:rowOff>0</xdr:rowOff>
    </xdr:from>
    <xdr:to>
      <xdr:col>35</xdr:col>
      <xdr:colOff>104775</xdr:colOff>
      <xdr:row>153</xdr:row>
      <xdr:rowOff>0</xdr:rowOff>
    </xdr:to>
    <xdr:sp>
      <xdr:nvSpPr>
        <xdr:cNvPr id="134" name="Line 141"/>
        <xdr:cNvSpPr>
          <a:spLocks/>
        </xdr:cNvSpPr>
      </xdr:nvSpPr>
      <xdr:spPr>
        <a:xfrm>
          <a:off x="1238250" y="23507700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142875</xdr:colOff>
      <xdr:row>161</xdr:row>
      <xdr:rowOff>0</xdr:rowOff>
    </xdr:from>
    <xdr:to>
      <xdr:col>35</xdr:col>
      <xdr:colOff>104775</xdr:colOff>
      <xdr:row>161</xdr:row>
      <xdr:rowOff>0</xdr:rowOff>
    </xdr:to>
    <xdr:sp>
      <xdr:nvSpPr>
        <xdr:cNvPr id="135" name="Line 142"/>
        <xdr:cNvSpPr>
          <a:spLocks/>
        </xdr:cNvSpPr>
      </xdr:nvSpPr>
      <xdr:spPr>
        <a:xfrm>
          <a:off x="1238250" y="24726900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29</xdr:col>
      <xdr:colOff>9525</xdr:colOff>
      <xdr:row>120</xdr:row>
      <xdr:rowOff>85725</xdr:rowOff>
    </xdr:from>
    <xdr:to>
      <xdr:col>29</xdr:col>
      <xdr:colOff>9525</xdr:colOff>
      <xdr:row>121</xdr:row>
      <xdr:rowOff>57150</xdr:rowOff>
    </xdr:to>
    <xdr:sp>
      <xdr:nvSpPr>
        <xdr:cNvPr id="136" name="Line 143"/>
        <xdr:cNvSpPr>
          <a:spLocks/>
        </xdr:cNvSpPr>
      </xdr:nvSpPr>
      <xdr:spPr>
        <a:xfrm>
          <a:off x="6362700" y="18564225"/>
          <a:ext cx="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33</xdr:col>
      <xdr:colOff>190500</xdr:colOff>
      <xdr:row>120</xdr:row>
      <xdr:rowOff>85725</xdr:rowOff>
    </xdr:from>
    <xdr:to>
      <xdr:col>33</xdr:col>
      <xdr:colOff>190500</xdr:colOff>
      <xdr:row>121</xdr:row>
      <xdr:rowOff>57150</xdr:rowOff>
    </xdr:to>
    <xdr:sp>
      <xdr:nvSpPr>
        <xdr:cNvPr id="137" name="Line 144"/>
        <xdr:cNvSpPr>
          <a:spLocks/>
        </xdr:cNvSpPr>
      </xdr:nvSpPr>
      <xdr:spPr>
        <a:xfrm>
          <a:off x="7419975" y="18564225"/>
          <a:ext cx="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124</xdr:row>
      <xdr:rowOff>123825</xdr:rowOff>
    </xdr:from>
    <xdr:to>
      <xdr:col>6</xdr:col>
      <xdr:colOff>0</xdr:colOff>
      <xdr:row>169</xdr:row>
      <xdr:rowOff>38100</xdr:rowOff>
    </xdr:to>
    <xdr:sp>
      <xdr:nvSpPr>
        <xdr:cNvPr id="138" name="Line 145"/>
        <xdr:cNvSpPr>
          <a:spLocks/>
        </xdr:cNvSpPr>
      </xdr:nvSpPr>
      <xdr:spPr>
        <a:xfrm>
          <a:off x="1314450" y="19211925"/>
          <a:ext cx="0" cy="67722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124</xdr:row>
      <xdr:rowOff>123825</xdr:rowOff>
    </xdr:from>
    <xdr:to>
      <xdr:col>8</xdr:col>
      <xdr:colOff>0</xdr:colOff>
      <xdr:row>169</xdr:row>
      <xdr:rowOff>38100</xdr:rowOff>
    </xdr:to>
    <xdr:sp>
      <xdr:nvSpPr>
        <xdr:cNvPr id="139" name="Line 146"/>
        <xdr:cNvSpPr>
          <a:spLocks/>
        </xdr:cNvSpPr>
      </xdr:nvSpPr>
      <xdr:spPr>
        <a:xfrm>
          <a:off x="1752600" y="19211925"/>
          <a:ext cx="0" cy="67722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124</xdr:row>
      <xdr:rowOff>123825</xdr:rowOff>
    </xdr:from>
    <xdr:to>
      <xdr:col>9</xdr:col>
      <xdr:colOff>0</xdr:colOff>
      <xdr:row>169</xdr:row>
      <xdr:rowOff>38100</xdr:rowOff>
    </xdr:to>
    <xdr:sp>
      <xdr:nvSpPr>
        <xdr:cNvPr id="140" name="Line 147"/>
        <xdr:cNvSpPr>
          <a:spLocks/>
        </xdr:cNvSpPr>
      </xdr:nvSpPr>
      <xdr:spPr>
        <a:xfrm>
          <a:off x="1971675" y="19211925"/>
          <a:ext cx="0" cy="67722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124</xdr:row>
      <xdr:rowOff>123825</xdr:rowOff>
    </xdr:from>
    <xdr:to>
      <xdr:col>12</xdr:col>
      <xdr:colOff>0</xdr:colOff>
      <xdr:row>169</xdr:row>
      <xdr:rowOff>38100</xdr:rowOff>
    </xdr:to>
    <xdr:sp>
      <xdr:nvSpPr>
        <xdr:cNvPr id="141" name="Line 148"/>
        <xdr:cNvSpPr>
          <a:spLocks/>
        </xdr:cNvSpPr>
      </xdr:nvSpPr>
      <xdr:spPr>
        <a:xfrm>
          <a:off x="2628900" y="19211925"/>
          <a:ext cx="0" cy="67722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23</xdr:col>
      <xdr:colOff>0</xdr:colOff>
      <xdr:row>124</xdr:row>
      <xdr:rowOff>123825</xdr:rowOff>
    </xdr:from>
    <xdr:to>
      <xdr:col>23</xdr:col>
      <xdr:colOff>0</xdr:colOff>
      <xdr:row>169</xdr:row>
      <xdr:rowOff>38100</xdr:rowOff>
    </xdr:to>
    <xdr:sp>
      <xdr:nvSpPr>
        <xdr:cNvPr id="142" name="Line 149"/>
        <xdr:cNvSpPr>
          <a:spLocks/>
        </xdr:cNvSpPr>
      </xdr:nvSpPr>
      <xdr:spPr>
        <a:xfrm>
          <a:off x="5038725" y="19211925"/>
          <a:ext cx="0" cy="67722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27</xdr:col>
      <xdr:colOff>0</xdr:colOff>
      <xdr:row>124</xdr:row>
      <xdr:rowOff>123825</xdr:rowOff>
    </xdr:from>
    <xdr:to>
      <xdr:col>27</xdr:col>
      <xdr:colOff>0</xdr:colOff>
      <xdr:row>169</xdr:row>
      <xdr:rowOff>38100</xdr:rowOff>
    </xdr:to>
    <xdr:sp>
      <xdr:nvSpPr>
        <xdr:cNvPr id="143" name="Line 150"/>
        <xdr:cNvSpPr>
          <a:spLocks/>
        </xdr:cNvSpPr>
      </xdr:nvSpPr>
      <xdr:spPr>
        <a:xfrm>
          <a:off x="5915025" y="19211925"/>
          <a:ext cx="0" cy="67722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29</xdr:col>
      <xdr:colOff>0</xdr:colOff>
      <xdr:row>124</xdr:row>
      <xdr:rowOff>123825</xdr:rowOff>
    </xdr:from>
    <xdr:to>
      <xdr:col>29</xdr:col>
      <xdr:colOff>0</xdr:colOff>
      <xdr:row>169</xdr:row>
      <xdr:rowOff>38100</xdr:rowOff>
    </xdr:to>
    <xdr:sp>
      <xdr:nvSpPr>
        <xdr:cNvPr id="144" name="Line 151"/>
        <xdr:cNvSpPr>
          <a:spLocks/>
        </xdr:cNvSpPr>
      </xdr:nvSpPr>
      <xdr:spPr>
        <a:xfrm>
          <a:off x="6353175" y="19211925"/>
          <a:ext cx="0" cy="67722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33</xdr:col>
      <xdr:colOff>0</xdr:colOff>
      <xdr:row>124</xdr:row>
      <xdr:rowOff>123825</xdr:rowOff>
    </xdr:from>
    <xdr:to>
      <xdr:col>33</xdr:col>
      <xdr:colOff>0</xdr:colOff>
      <xdr:row>169</xdr:row>
      <xdr:rowOff>38100</xdr:rowOff>
    </xdr:to>
    <xdr:sp>
      <xdr:nvSpPr>
        <xdr:cNvPr id="145" name="Line 152"/>
        <xdr:cNvSpPr>
          <a:spLocks/>
        </xdr:cNvSpPr>
      </xdr:nvSpPr>
      <xdr:spPr>
        <a:xfrm>
          <a:off x="7229475" y="19211925"/>
          <a:ext cx="0" cy="67722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34</xdr:col>
      <xdr:colOff>0</xdr:colOff>
      <xdr:row>124</xdr:row>
      <xdr:rowOff>123825</xdr:rowOff>
    </xdr:from>
    <xdr:to>
      <xdr:col>34</xdr:col>
      <xdr:colOff>0</xdr:colOff>
      <xdr:row>169</xdr:row>
      <xdr:rowOff>38100</xdr:rowOff>
    </xdr:to>
    <xdr:sp>
      <xdr:nvSpPr>
        <xdr:cNvPr id="146" name="Line 153"/>
        <xdr:cNvSpPr>
          <a:spLocks/>
        </xdr:cNvSpPr>
      </xdr:nvSpPr>
      <xdr:spPr>
        <a:xfrm>
          <a:off x="7448550" y="19211925"/>
          <a:ext cx="0" cy="67722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35</xdr:col>
      <xdr:colOff>0</xdr:colOff>
      <xdr:row>124</xdr:row>
      <xdr:rowOff>123825</xdr:rowOff>
    </xdr:from>
    <xdr:to>
      <xdr:col>35</xdr:col>
      <xdr:colOff>0</xdr:colOff>
      <xdr:row>169</xdr:row>
      <xdr:rowOff>38100</xdr:rowOff>
    </xdr:to>
    <xdr:sp>
      <xdr:nvSpPr>
        <xdr:cNvPr id="147" name="Line 154"/>
        <xdr:cNvSpPr>
          <a:spLocks/>
        </xdr:cNvSpPr>
      </xdr:nvSpPr>
      <xdr:spPr>
        <a:xfrm>
          <a:off x="7667625" y="19211925"/>
          <a:ext cx="0" cy="67722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27</xdr:col>
      <xdr:colOff>0</xdr:colOff>
      <xdr:row>133</xdr:row>
      <xdr:rowOff>104775</xdr:rowOff>
    </xdr:from>
    <xdr:to>
      <xdr:col>35</xdr:col>
      <xdr:colOff>0</xdr:colOff>
      <xdr:row>135</xdr:row>
      <xdr:rowOff>0</xdr:rowOff>
    </xdr:to>
    <xdr:grpSp>
      <xdr:nvGrpSpPr>
        <xdr:cNvPr id="148" name="Group 155"/>
        <xdr:cNvGrpSpPr>
          <a:grpSpLocks/>
        </xdr:cNvGrpSpPr>
      </xdr:nvGrpSpPr>
      <xdr:grpSpPr>
        <a:xfrm>
          <a:off x="5915025" y="20564475"/>
          <a:ext cx="1752600" cy="200025"/>
          <a:chOff x="408" y="1134"/>
          <a:chExt cx="136" cy="21"/>
        </a:xfrm>
        <a:solidFill>
          <a:srgbClr val="FFFFFF"/>
        </a:solidFill>
      </xdr:grpSpPr>
      <xdr:sp>
        <xdr:nvSpPr>
          <xdr:cNvPr id="149" name="AutoShape 156"/>
          <xdr:cNvSpPr>
            <a:spLocks/>
          </xdr:cNvSpPr>
        </xdr:nvSpPr>
        <xdr:spPr>
          <a:xfrm rot="10800000" flipH="1">
            <a:off x="408" y="1139"/>
            <a:ext cx="102" cy="16"/>
          </a:xfrm>
          <a:prstGeom prst="rtTriangle">
            <a:avLst/>
          </a:prstGeom>
          <a:pattFill prst="dash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50" name="AutoShape 157"/>
          <xdr:cNvSpPr>
            <a:spLocks noChangeAspect="1"/>
          </xdr:cNvSpPr>
        </xdr:nvSpPr>
        <xdr:spPr>
          <a:xfrm flipH="1">
            <a:off x="510" y="1134"/>
            <a:ext cx="34" cy="5"/>
          </a:xfrm>
          <a:prstGeom prst="rtTriangle">
            <a:avLst/>
          </a:prstGeom>
          <a:pattFill prst="dash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139</xdr:row>
      <xdr:rowOff>0</xdr:rowOff>
    </xdr:from>
    <xdr:to>
      <xdr:col>35</xdr:col>
      <xdr:colOff>0</xdr:colOff>
      <xdr:row>140</xdr:row>
      <xdr:rowOff>47625</xdr:rowOff>
    </xdr:to>
    <xdr:grpSp>
      <xdr:nvGrpSpPr>
        <xdr:cNvPr id="151" name="Group 158"/>
        <xdr:cNvGrpSpPr>
          <a:grpSpLocks/>
        </xdr:cNvGrpSpPr>
      </xdr:nvGrpSpPr>
      <xdr:grpSpPr>
        <a:xfrm flipV="1">
          <a:off x="5915025" y="21374100"/>
          <a:ext cx="1752600" cy="200025"/>
          <a:chOff x="408" y="1134"/>
          <a:chExt cx="136" cy="21"/>
        </a:xfrm>
        <a:solidFill>
          <a:srgbClr val="FFFFFF"/>
        </a:solidFill>
      </xdr:grpSpPr>
      <xdr:sp>
        <xdr:nvSpPr>
          <xdr:cNvPr id="152" name="AutoShape 159"/>
          <xdr:cNvSpPr>
            <a:spLocks/>
          </xdr:cNvSpPr>
        </xdr:nvSpPr>
        <xdr:spPr>
          <a:xfrm rot="10800000" flipH="1">
            <a:off x="408" y="1139"/>
            <a:ext cx="102" cy="16"/>
          </a:xfrm>
          <a:prstGeom prst="rtTriangle">
            <a:avLst/>
          </a:prstGeom>
          <a:pattFill prst="dashVert">
            <a:fgClr>
              <a:srgbClr val="008000"/>
            </a:fgClr>
            <a:bgClr>
              <a:srgbClr val="FFFFFF"/>
            </a:bgClr>
          </a:patt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53" name="AutoShape 160"/>
          <xdr:cNvSpPr>
            <a:spLocks noChangeAspect="1"/>
          </xdr:cNvSpPr>
        </xdr:nvSpPr>
        <xdr:spPr>
          <a:xfrm flipH="1">
            <a:off x="510" y="1134"/>
            <a:ext cx="34" cy="5"/>
          </a:xfrm>
          <a:prstGeom prst="rtTriangle">
            <a:avLst/>
          </a:prstGeom>
          <a:pattFill prst="dashVert">
            <a:fgClr>
              <a:srgbClr val="008000"/>
            </a:fgClr>
            <a:bgClr>
              <a:srgbClr val="FFFFFF"/>
            </a:bgClr>
          </a:patt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144</xdr:row>
      <xdr:rowOff>104775</xdr:rowOff>
    </xdr:from>
    <xdr:to>
      <xdr:col>35</xdr:col>
      <xdr:colOff>0</xdr:colOff>
      <xdr:row>150</xdr:row>
      <xdr:rowOff>28575</xdr:rowOff>
    </xdr:to>
    <xdr:grpSp>
      <xdr:nvGrpSpPr>
        <xdr:cNvPr id="154" name="Group 161"/>
        <xdr:cNvGrpSpPr>
          <a:grpSpLocks/>
        </xdr:cNvGrpSpPr>
      </xdr:nvGrpSpPr>
      <xdr:grpSpPr>
        <a:xfrm>
          <a:off x="5915025" y="22240875"/>
          <a:ext cx="1752600" cy="838200"/>
          <a:chOff x="408" y="1134"/>
          <a:chExt cx="136" cy="21"/>
        </a:xfrm>
        <a:solidFill>
          <a:srgbClr val="FFFFFF"/>
        </a:solidFill>
      </xdr:grpSpPr>
      <xdr:sp>
        <xdr:nvSpPr>
          <xdr:cNvPr id="155" name="AutoShape 162"/>
          <xdr:cNvSpPr>
            <a:spLocks/>
          </xdr:cNvSpPr>
        </xdr:nvSpPr>
        <xdr:spPr>
          <a:xfrm rot="10800000" flipH="1">
            <a:off x="408" y="1139"/>
            <a:ext cx="102" cy="16"/>
          </a:xfrm>
          <a:prstGeom prst="rtTriangle">
            <a:avLst/>
          </a:prstGeom>
          <a:pattFill prst="dashVert">
            <a:fgClr>
              <a:srgbClr val="008000"/>
            </a:fgClr>
            <a:bgClr>
              <a:srgbClr val="FFFFFF"/>
            </a:bgClr>
          </a:patt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56" name="AutoShape 163"/>
          <xdr:cNvSpPr>
            <a:spLocks noChangeAspect="1"/>
          </xdr:cNvSpPr>
        </xdr:nvSpPr>
        <xdr:spPr>
          <a:xfrm flipH="1">
            <a:off x="510" y="1134"/>
            <a:ext cx="34" cy="5"/>
          </a:xfrm>
          <a:prstGeom prst="rtTriangle">
            <a:avLst/>
          </a:prstGeom>
          <a:pattFill prst="dashVert">
            <a:fgClr>
              <a:srgbClr val="008000"/>
            </a:fgClr>
            <a:bgClr>
              <a:srgbClr val="FFFFFF"/>
            </a:bgClr>
          </a:patt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136</xdr:row>
      <xdr:rowOff>0</xdr:rowOff>
    </xdr:from>
    <xdr:to>
      <xdr:col>35</xdr:col>
      <xdr:colOff>0</xdr:colOff>
      <xdr:row>138</xdr:row>
      <xdr:rowOff>95250</xdr:rowOff>
    </xdr:to>
    <xdr:grpSp>
      <xdr:nvGrpSpPr>
        <xdr:cNvPr id="157" name="Group 164"/>
        <xdr:cNvGrpSpPr>
          <a:grpSpLocks/>
        </xdr:cNvGrpSpPr>
      </xdr:nvGrpSpPr>
      <xdr:grpSpPr>
        <a:xfrm flipV="1">
          <a:off x="5915025" y="20916900"/>
          <a:ext cx="1752600" cy="400050"/>
          <a:chOff x="408" y="1134"/>
          <a:chExt cx="136" cy="21"/>
        </a:xfrm>
        <a:solidFill>
          <a:srgbClr val="FFFFFF"/>
        </a:solidFill>
      </xdr:grpSpPr>
      <xdr:sp>
        <xdr:nvSpPr>
          <xdr:cNvPr id="158" name="AutoShape 165"/>
          <xdr:cNvSpPr>
            <a:spLocks/>
          </xdr:cNvSpPr>
        </xdr:nvSpPr>
        <xdr:spPr>
          <a:xfrm rot="10800000" flipH="1">
            <a:off x="408" y="1139"/>
            <a:ext cx="102" cy="16"/>
          </a:xfrm>
          <a:prstGeom prst="rtTriangle">
            <a:avLst/>
          </a:prstGeom>
          <a:pattFill prst="dash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59" name="AutoShape 166"/>
          <xdr:cNvSpPr>
            <a:spLocks noChangeAspect="1"/>
          </xdr:cNvSpPr>
        </xdr:nvSpPr>
        <xdr:spPr>
          <a:xfrm flipH="1">
            <a:off x="510" y="1134"/>
            <a:ext cx="34" cy="5"/>
          </a:xfrm>
          <a:prstGeom prst="rtTriangle">
            <a:avLst/>
          </a:prstGeom>
          <a:pattFill prst="dash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152</xdr:row>
      <xdr:rowOff>0</xdr:rowOff>
    </xdr:from>
    <xdr:to>
      <xdr:col>35</xdr:col>
      <xdr:colOff>0</xdr:colOff>
      <xdr:row>153</xdr:row>
      <xdr:rowOff>47625</xdr:rowOff>
    </xdr:to>
    <xdr:grpSp>
      <xdr:nvGrpSpPr>
        <xdr:cNvPr id="160" name="Group 167"/>
        <xdr:cNvGrpSpPr>
          <a:grpSpLocks/>
        </xdr:cNvGrpSpPr>
      </xdr:nvGrpSpPr>
      <xdr:grpSpPr>
        <a:xfrm flipV="1">
          <a:off x="5915025" y="23355300"/>
          <a:ext cx="1752600" cy="200025"/>
          <a:chOff x="408" y="1134"/>
          <a:chExt cx="136" cy="21"/>
        </a:xfrm>
        <a:solidFill>
          <a:srgbClr val="FFFFFF"/>
        </a:solidFill>
      </xdr:grpSpPr>
      <xdr:sp>
        <xdr:nvSpPr>
          <xdr:cNvPr id="161" name="AutoShape 168"/>
          <xdr:cNvSpPr>
            <a:spLocks/>
          </xdr:cNvSpPr>
        </xdr:nvSpPr>
        <xdr:spPr>
          <a:xfrm rot="10800000" flipH="1">
            <a:off x="408" y="1139"/>
            <a:ext cx="102" cy="16"/>
          </a:xfrm>
          <a:prstGeom prst="rtTriangle">
            <a:avLst/>
          </a:prstGeom>
          <a:pattFill prst="dash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62" name="AutoShape 169"/>
          <xdr:cNvSpPr>
            <a:spLocks noChangeAspect="1"/>
          </xdr:cNvSpPr>
        </xdr:nvSpPr>
        <xdr:spPr>
          <a:xfrm flipH="1">
            <a:off x="510" y="1134"/>
            <a:ext cx="34" cy="5"/>
          </a:xfrm>
          <a:prstGeom prst="rtTriangle">
            <a:avLst/>
          </a:prstGeom>
          <a:pattFill prst="dash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160</xdr:row>
      <xdr:rowOff>0</xdr:rowOff>
    </xdr:from>
    <xdr:to>
      <xdr:col>35</xdr:col>
      <xdr:colOff>0</xdr:colOff>
      <xdr:row>161</xdr:row>
      <xdr:rowOff>47625</xdr:rowOff>
    </xdr:to>
    <xdr:grpSp>
      <xdr:nvGrpSpPr>
        <xdr:cNvPr id="163" name="Group 170"/>
        <xdr:cNvGrpSpPr>
          <a:grpSpLocks/>
        </xdr:cNvGrpSpPr>
      </xdr:nvGrpSpPr>
      <xdr:grpSpPr>
        <a:xfrm flipV="1">
          <a:off x="5915025" y="24574500"/>
          <a:ext cx="1752600" cy="200025"/>
          <a:chOff x="408" y="1134"/>
          <a:chExt cx="136" cy="21"/>
        </a:xfrm>
        <a:solidFill>
          <a:srgbClr val="FFFFFF"/>
        </a:solidFill>
      </xdr:grpSpPr>
      <xdr:sp>
        <xdr:nvSpPr>
          <xdr:cNvPr id="164" name="AutoShape 171"/>
          <xdr:cNvSpPr>
            <a:spLocks/>
          </xdr:cNvSpPr>
        </xdr:nvSpPr>
        <xdr:spPr>
          <a:xfrm rot="10800000" flipH="1">
            <a:off x="408" y="1139"/>
            <a:ext cx="102" cy="16"/>
          </a:xfrm>
          <a:prstGeom prst="rtTriangle">
            <a:avLst/>
          </a:prstGeom>
          <a:pattFill prst="dash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65" name="AutoShape 172"/>
          <xdr:cNvSpPr>
            <a:spLocks noChangeAspect="1"/>
          </xdr:cNvSpPr>
        </xdr:nvSpPr>
        <xdr:spPr>
          <a:xfrm flipH="1">
            <a:off x="510" y="1134"/>
            <a:ext cx="34" cy="5"/>
          </a:xfrm>
          <a:prstGeom prst="rtTriangle">
            <a:avLst/>
          </a:prstGeom>
          <a:pattFill prst="dash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5</xdr:col>
      <xdr:colOff>142875</xdr:colOff>
      <xdr:row>130</xdr:row>
      <xdr:rowOff>0</xdr:rowOff>
    </xdr:from>
    <xdr:to>
      <xdr:col>35</xdr:col>
      <xdr:colOff>104775</xdr:colOff>
      <xdr:row>130</xdr:row>
      <xdr:rowOff>0</xdr:rowOff>
    </xdr:to>
    <xdr:sp>
      <xdr:nvSpPr>
        <xdr:cNvPr id="166" name="Line 173"/>
        <xdr:cNvSpPr>
          <a:spLocks/>
        </xdr:cNvSpPr>
      </xdr:nvSpPr>
      <xdr:spPr>
        <a:xfrm>
          <a:off x="1238250" y="20002500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27</xdr:col>
      <xdr:colOff>0</xdr:colOff>
      <xdr:row>129</xdr:row>
      <xdr:rowOff>57150</xdr:rowOff>
    </xdr:from>
    <xdr:to>
      <xdr:col>35</xdr:col>
      <xdr:colOff>0</xdr:colOff>
      <xdr:row>132</xdr:row>
      <xdr:rowOff>0</xdr:rowOff>
    </xdr:to>
    <xdr:grpSp>
      <xdr:nvGrpSpPr>
        <xdr:cNvPr id="167" name="Group 174"/>
        <xdr:cNvGrpSpPr>
          <a:grpSpLocks/>
        </xdr:cNvGrpSpPr>
      </xdr:nvGrpSpPr>
      <xdr:grpSpPr>
        <a:xfrm>
          <a:off x="5915025" y="19907250"/>
          <a:ext cx="1752600" cy="400050"/>
          <a:chOff x="408" y="1134"/>
          <a:chExt cx="136" cy="21"/>
        </a:xfrm>
        <a:solidFill>
          <a:srgbClr val="FFFFFF"/>
        </a:solidFill>
      </xdr:grpSpPr>
      <xdr:sp>
        <xdr:nvSpPr>
          <xdr:cNvPr id="168" name="AutoShape 175"/>
          <xdr:cNvSpPr>
            <a:spLocks/>
          </xdr:cNvSpPr>
        </xdr:nvSpPr>
        <xdr:spPr>
          <a:xfrm rot="10800000" flipH="1">
            <a:off x="408" y="1139"/>
            <a:ext cx="102" cy="16"/>
          </a:xfrm>
          <a:prstGeom prst="rtTriangle">
            <a:avLst/>
          </a:prstGeom>
          <a:pattFill prst="dashVert">
            <a:fgClr>
              <a:srgbClr val="008000"/>
            </a:fgClr>
            <a:bgClr>
              <a:srgbClr val="FFFFFF"/>
            </a:bgClr>
          </a:patt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69" name="AutoShape 176"/>
          <xdr:cNvSpPr>
            <a:spLocks noChangeAspect="1"/>
          </xdr:cNvSpPr>
        </xdr:nvSpPr>
        <xdr:spPr>
          <a:xfrm flipH="1">
            <a:off x="510" y="1134"/>
            <a:ext cx="34" cy="5"/>
          </a:xfrm>
          <a:prstGeom prst="rtTriangle">
            <a:avLst/>
          </a:prstGeom>
          <a:pattFill prst="dashVert">
            <a:fgClr>
              <a:srgbClr val="008000"/>
            </a:fgClr>
            <a:bgClr>
              <a:srgbClr val="FFFFFF"/>
            </a:bgClr>
          </a:patt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130</xdr:row>
      <xdr:rowOff>0</xdr:rowOff>
    </xdr:from>
    <xdr:to>
      <xdr:col>27</xdr:col>
      <xdr:colOff>0</xdr:colOff>
      <xdr:row>130</xdr:row>
      <xdr:rowOff>0</xdr:rowOff>
    </xdr:to>
    <xdr:sp>
      <xdr:nvSpPr>
        <xdr:cNvPr id="170" name="Line 177"/>
        <xdr:cNvSpPr>
          <a:spLocks/>
        </xdr:cNvSpPr>
      </xdr:nvSpPr>
      <xdr:spPr>
        <a:xfrm>
          <a:off x="1314450" y="20002500"/>
          <a:ext cx="4600575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168</xdr:row>
      <xdr:rowOff>19050</xdr:rowOff>
    </xdr:from>
    <xdr:to>
      <xdr:col>6</xdr:col>
      <xdr:colOff>0</xdr:colOff>
      <xdr:row>177</xdr:row>
      <xdr:rowOff>95250</xdr:rowOff>
    </xdr:to>
    <xdr:sp>
      <xdr:nvSpPr>
        <xdr:cNvPr id="171" name="Line 178"/>
        <xdr:cNvSpPr>
          <a:spLocks/>
        </xdr:cNvSpPr>
      </xdr:nvSpPr>
      <xdr:spPr>
        <a:xfrm>
          <a:off x="1314450" y="25812750"/>
          <a:ext cx="0" cy="14478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168</xdr:row>
      <xdr:rowOff>19050</xdr:rowOff>
    </xdr:from>
    <xdr:to>
      <xdr:col>8</xdr:col>
      <xdr:colOff>0</xdr:colOff>
      <xdr:row>177</xdr:row>
      <xdr:rowOff>95250</xdr:rowOff>
    </xdr:to>
    <xdr:sp>
      <xdr:nvSpPr>
        <xdr:cNvPr id="172" name="Line 179"/>
        <xdr:cNvSpPr>
          <a:spLocks/>
        </xdr:cNvSpPr>
      </xdr:nvSpPr>
      <xdr:spPr>
        <a:xfrm>
          <a:off x="1752600" y="25812750"/>
          <a:ext cx="0" cy="14478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168</xdr:row>
      <xdr:rowOff>19050</xdr:rowOff>
    </xdr:from>
    <xdr:to>
      <xdr:col>9</xdr:col>
      <xdr:colOff>0</xdr:colOff>
      <xdr:row>177</xdr:row>
      <xdr:rowOff>95250</xdr:rowOff>
    </xdr:to>
    <xdr:sp>
      <xdr:nvSpPr>
        <xdr:cNvPr id="173" name="Line 180"/>
        <xdr:cNvSpPr>
          <a:spLocks/>
        </xdr:cNvSpPr>
      </xdr:nvSpPr>
      <xdr:spPr>
        <a:xfrm>
          <a:off x="1971675" y="25812750"/>
          <a:ext cx="0" cy="14478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168</xdr:row>
      <xdr:rowOff>19050</xdr:rowOff>
    </xdr:from>
    <xdr:to>
      <xdr:col>12</xdr:col>
      <xdr:colOff>0</xdr:colOff>
      <xdr:row>177</xdr:row>
      <xdr:rowOff>95250</xdr:rowOff>
    </xdr:to>
    <xdr:sp>
      <xdr:nvSpPr>
        <xdr:cNvPr id="174" name="Line 181"/>
        <xdr:cNvSpPr>
          <a:spLocks/>
        </xdr:cNvSpPr>
      </xdr:nvSpPr>
      <xdr:spPr>
        <a:xfrm>
          <a:off x="2628900" y="25812750"/>
          <a:ext cx="0" cy="14478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23</xdr:col>
      <xdr:colOff>0</xdr:colOff>
      <xdr:row>168</xdr:row>
      <xdr:rowOff>19050</xdr:rowOff>
    </xdr:from>
    <xdr:to>
      <xdr:col>23</xdr:col>
      <xdr:colOff>0</xdr:colOff>
      <xdr:row>177</xdr:row>
      <xdr:rowOff>95250</xdr:rowOff>
    </xdr:to>
    <xdr:sp>
      <xdr:nvSpPr>
        <xdr:cNvPr id="175" name="Line 182"/>
        <xdr:cNvSpPr>
          <a:spLocks/>
        </xdr:cNvSpPr>
      </xdr:nvSpPr>
      <xdr:spPr>
        <a:xfrm>
          <a:off x="5038725" y="25812750"/>
          <a:ext cx="0" cy="14478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27</xdr:col>
      <xdr:colOff>0</xdr:colOff>
      <xdr:row>168</xdr:row>
      <xdr:rowOff>19050</xdr:rowOff>
    </xdr:from>
    <xdr:to>
      <xdr:col>27</xdr:col>
      <xdr:colOff>0</xdr:colOff>
      <xdr:row>177</xdr:row>
      <xdr:rowOff>95250</xdr:rowOff>
    </xdr:to>
    <xdr:sp>
      <xdr:nvSpPr>
        <xdr:cNvPr id="176" name="Line 183"/>
        <xdr:cNvSpPr>
          <a:spLocks/>
        </xdr:cNvSpPr>
      </xdr:nvSpPr>
      <xdr:spPr>
        <a:xfrm>
          <a:off x="5915025" y="25812750"/>
          <a:ext cx="0" cy="14478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29</xdr:col>
      <xdr:colOff>0</xdr:colOff>
      <xdr:row>168</xdr:row>
      <xdr:rowOff>19050</xdr:rowOff>
    </xdr:from>
    <xdr:to>
      <xdr:col>29</xdr:col>
      <xdr:colOff>0</xdr:colOff>
      <xdr:row>177</xdr:row>
      <xdr:rowOff>95250</xdr:rowOff>
    </xdr:to>
    <xdr:sp>
      <xdr:nvSpPr>
        <xdr:cNvPr id="177" name="Line 184"/>
        <xdr:cNvSpPr>
          <a:spLocks/>
        </xdr:cNvSpPr>
      </xdr:nvSpPr>
      <xdr:spPr>
        <a:xfrm>
          <a:off x="6353175" y="25812750"/>
          <a:ext cx="0" cy="14478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33</xdr:col>
      <xdr:colOff>0</xdr:colOff>
      <xdr:row>168</xdr:row>
      <xdr:rowOff>19050</xdr:rowOff>
    </xdr:from>
    <xdr:to>
      <xdr:col>33</xdr:col>
      <xdr:colOff>0</xdr:colOff>
      <xdr:row>177</xdr:row>
      <xdr:rowOff>95250</xdr:rowOff>
    </xdr:to>
    <xdr:sp>
      <xdr:nvSpPr>
        <xdr:cNvPr id="178" name="Line 185"/>
        <xdr:cNvSpPr>
          <a:spLocks/>
        </xdr:cNvSpPr>
      </xdr:nvSpPr>
      <xdr:spPr>
        <a:xfrm>
          <a:off x="7229475" y="25812750"/>
          <a:ext cx="0" cy="14478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34</xdr:col>
      <xdr:colOff>0</xdr:colOff>
      <xdr:row>168</xdr:row>
      <xdr:rowOff>19050</xdr:rowOff>
    </xdr:from>
    <xdr:to>
      <xdr:col>34</xdr:col>
      <xdr:colOff>0</xdr:colOff>
      <xdr:row>177</xdr:row>
      <xdr:rowOff>95250</xdr:rowOff>
    </xdr:to>
    <xdr:sp>
      <xdr:nvSpPr>
        <xdr:cNvPr id="179" name="Line 186"/>
        <xdr:cNvSpPr>
          <a:spLocks/>
        </xdr:cNvSpPr>
      </xdr:nvSpPr>
      <xdr:spPr>
        <a:xfrm>
          <a:off x="7448550" y="25812750"/>
          <a:ext cx="0" cy="14478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35</xdr:col>
      <xdr:colOff>0</xdr:colOff>
      <xdr:row>168</xdr:row>
      <xdr:rowOff>19050</xdr:rowOff>
    </xdr:from>
    <xdr:to>
      <xdr:col>35</xdr:col>
      <xdr:colOff>0</xdr:colOff>
      <xdr:row>177</xdr:row>
      <xdr:rowOff>95250</xdr:rowOff>
    </xdr:to>
    <xdr:sp>
      <xdr:nvSpPr>
        <xdr:cNvPr id="180" name="Line 187"/>
        <xdr:cNvSpPr>
          <a:spLocks/>
        </xdr:cNvSpPr>
      </xdr:nvSpPr>
      <xdr:spPr>
        <a:xfrm>
          <a:off x="7667625" y="25812750"/>
          <a:ext cx="0" cy="14478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142875</xdr:colOff>
      <xdr:row>167</xdr:row>
      <xdr:rowOff>0</xdr:rowOff>
    </xdr:from>
    <xdr:to>
      <xdr:col>35</xdr:col>
      <xdr:colOff>104775</xdr:colOff>
      <xdr:row>167</xdr:row>
      <xdr:rowOff>0</xdr:rowOff>
    </xdr:to>
    <xdr:sp>
      <xdr:nvSpPr>
        <xdr:cNvPr id="181" name="Line 188"/>
        <xdr:cNvSpPr>
          <a:spLocks/>
        </xdr:cNvSpPr>
      </xdr:nvSpPr>
      <xdr:spPr>
        <a:xfrm>
          <a:off x="1238250" y="25641300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142875</xdr:colOff>
      <xdr:row>170</xdr:row>
      <xdr:rowOff>0</xdr:rowOff>
    </xdr:from>
    <xdr:to>
      <xdr:col>35</xdr:col>
      <xdr:colOff>104775</xdr:colOff>
      <xdr:row>170</xdr:row>
      <xdr:rowOff>0</xdr:rowOff>
    </xdr:to>
    <xdr:sp>
      <xdr:nvSpPr>
        <xdr:cNvPr id="182" name="Line 189"/>
        <xdr:cNvSpPr>
          <a:spLocks/>
        </xdr:cNvSpPr>
      </xdr:nvSpPr>
      <xdr:spPr>
        <a:xfrm>
          <a:off x="1238250" y="26098500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142875</xdr:colOff>
      <xdr:row>173</xdr:row>
      <xdr:rowOff>0</xdr:rowOff>
    </xdr:from>
    <xdr:to>
      <xdr:col>35</xdr:col>
      <xdr:colOff>104775</xdr:colOff>
      <xdr:row>173</xdr:row>
      <xdr:rowOff>0</xdr:rowOff>
    </xdr:to>
    <xdr:sp>
      <xdr:nvSpPr>
        <xdr:cNvPr id="183" name="Line 190"/>
        <xdr:cNvSpPr>
          <a:spLocks/>
        </xdr:cNvSpPr>
      </xdr:nvSpPr>
      <xdr:spPr>
        <a:xfrm>
          <a:off x="1238250" y="26555700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142875</xdr:colOff>
      <xdr:row>176</xdr:row>
      <xdr:rowOff>0</xdr:rowOff>
    </xdr:from>
    <xdr:to>
      <xdr:col>35</xdr:col>
      <xdr:colOff>104775</xdr:colOff>
      <xdr:row>176</xdr:row>
      <xdr:rowOff>0</xdr:rowOff>
    </xdr:to>
    <xdr:sp>
      <xdr:nvSpPr>
        <xdr:cNvPr id="184" name="Line 191"/>
        <xdr:cNvSpPr>
          <a:spLocks/>
        </xdr:cNvSpPr>
      </xdr:nvSpPr>
      <xdr:spPr>
        <a:xfrm>
          <a:off x="1238250" y="27012900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27</xdr:col>
      <xdr:colOff>0</xdr:colOff>
      <xdr:row>166</xdr:row>
      <xdr:rowOff>9525</xdr:rowOff>
    </xdr:from>
    <xdr:to>
      <xdr:col>35</xdr:col>
      <xdr:colOff>0</xdr:colOff>
      <xdr:row>168</xdr:row>
      <xdr:rowOff>133350</xdr:rowOff>
    </xdr:to>
    <xdr:grpSp>
      <xdr:nvGrpSpPr>
        <xdr:cNvPr id="185" name="Group 192"/>
        <xdr:cNvGrpSpPr>
          <a:grpSpLocks/>
        </xdr:cNvGrpSpPr>
      </xdr:nvGrpSpPr>
      <xdr:grpSpPr>
        <a:xfrm>
          <a:off x="5915025" y="25498425"/>
          <a:ext cx="1752600" cy="428625"/>
          <a:chOff x="408" y="1710"/>
          <a:chExt cx="136" cy="15"/>
        </a:xfrm>
        <a:solidFill>
          <a:srgbClr val="FFFFFF"/>
        </a:solidFill>
      </xdr:grpSpPr>
      <xdr:sp>
        <xdr:nvSpPr>
          <xdr:cNvPr id="186" name="AutoShape 193"/>
          <xdr:cNvSpPr>
            <a:spLocks noChangeAspect="1"/>
          </xdr:cNvSpPr>
        </xdr:nvSpPr>
        <xdr:spPr>
          <a:xfrm rot="10800000" flipH="1">
            <a:off x="442" y="1715"/>
            <a:ext cx="68" cy="10"/>
          </a:xfrm>
          <a:prstGeom prst="rtTriangle">
            <a:avLst/>
          </a:prstGeom>
          <a:pattFill prst="dash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87" name="AutoShape 194"/>
          <xdr:cNvSpPr>
            <a:spLocks noChangeAspect="1"/>
          </xdr:cNvSpPr>
        </xdr:nvSpPr>
        <xdr:spPr>
          <a:xfrm flipH="1">
            <a:off x="510" y="1710"/>
            <a:ext cx="34" cy="5"/>
          </a:xfrm>
          <a:prstGeom prst="rtTriangle">
            <a:avLst/>
          </a:prstGeom>
          <a:pattFill prst="dash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88" name="AutoShape 195"/>
          <xdr:cNvSpPr>
            <a:spLocks noChangeAspect="1"/>
          </xdr:cNvSpPr>
        </xdr:nvSpPr>
        <xdr:spPr>
          <a:xfrm flipH="1">
            <a:off x="408" y="1710"/>
            <a:ext cx="34" cy="5"/>
          </a:xfrm>
          <a:prstGeom prst="rtTriangle">
            <a:avLst/>
          </a:prstGeom>
          <a:pattFill prst="dash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169</xdr:row>
      <xdr:rowOff>57150</xdr:rowOff>
    </xdr:from>
    <xdr:to>
      <xdr:col>35</xdr:col>
      <xdr:colOff>0</xdr:colOff>
      <xdr:row>171</xdr:row>
      <xdr:rowOff>47625</xdr:rowOff>
    </xdr:to>
    <xdr:grpSp>
      <xdr:nvGrpSpPr>
        <xdr:cNvPr id="189" name="Group 196"/>
        <xdr:cNvGrpSpPr>
          <a:grpSpLocks/>
        </xdr:cNvGrpSpPr>
      </xdr:nvGrpSpPr>
      <xdr:grpSpPr>
        <a:xfrm>
          <a:off x="5915025" y="26003250"/>
          <a:ext cx="1752600" cy="295275"/>
          <a:chOff x="408" y="1758"/>
          <a:chExt cx="136" cy="15"/>
        </a:xfrm>
        <a:solidFill>
          <a:srgbClr val="FFFFFF"/>
        </a:solidFill>
      </xdr:grpSpPr>
      <xdr:sp>
        <xdr:nvSpPr>
          <xdr:cNvPr id="190" name="AutoShape 197"/>
          <xdr:cNvSpPr>
            <a:spLocks noChangeAspect="1"/>
          </xdr:cNvSpPr>
        </xdr:nvSpPr>
        <xdr:spPr>
          <a:xfrm rot="10800000" flipH="1">
            <a:off x="442" y="1763"/>
            <a:ext cx="68" cy="10"/>
          </a:xfrm>
          <a:prstGeom prst="rtTriangle">
            <a:avLst/>
          </a:prstGeom>
          <a:pattFill prst="dash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91" name="AutoShape 198"/>
          <xdr:cNvSpPr>
            <a:spLocks noChangeAspect="1"/>
          </xdr:cNvSpPr>
        </xdr:nvSpPr>
        <xdr:spPr>
          <a:xfrm flipH="1">
            <a:off x="510" y="1758"/>
            <a:ext cx="34" cy="5"/>
          </a:xfrm>
          <a:prstGeom prst="rtTriangle">
            <a:avLst/>
          </a:prstGeom>
          <a:pattFill prst="dash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92" name="AutoShape 199"/>
          <xdr:cNvSpPr>
            <a:spLocks noChangeAspect="1"/>
          </xdr:cNvSpPr>
        </xdr:nvSpPr>
        <xdr:spPr>
          <a:xfrm flipH="1" flipV="1">
            <a:off x="408" y="1763"/>
            <a:ext cx="34" cy="10"/>
          </a:xfrm>
          <a:prstGeom prst="rtTriangle">
            <a:avLst/>
          </a:prstGeom>
          <a:pattFill prst="dash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175</xdr:row>
      <xdr:rowOff>9525</xdr:rowOff>
    </xdr:from>
    <xdr:to>
      <xdr:col>35</xdr:col>
      <xdr:colOff>0</xdr:colOff>
      <xdr:row>176</xdr:row>
      <xdr:rowOff>0</xdr:rowOff>
    </xdr:to>
    <xdr:sp>
      <xdr:nvSpPr>
        <xdr:cNvPr id="193" name="AutoShape 200"/>
        <xdr:cNvSpPr>
          <a:spLocks/>
        </xdr:cNvSpPr>
      </xdr:nvSpPr>
      <xdr:spPr>
        <a:xfrm flipH="1">
          <a:off x="7448550" y="26870025"/>
          <a:ext cx="219075" cy="142875"/>
        </a:xfrm>
        <a:prstGeom prst="rtTriangle">
          <a:avLst/>
        </a:prstGeom>
        <a:pattFill prst="dash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33</xdr:col>
      <xdr:colOff>209550</xdr:colOff>
      <xdr:row>173</xdr:row>
      <xdr:rowOff>0</xdr:rowOff>
    </xdr:from>
    <xdr:to>
      <xdr:col>35</xdr:col>
      <xdr:colOff>0</xdr:colOff>
      <xdr:row>174</xdr:row>
      <xdr:rowOff>0</xdr:rowOff>
    </xdr:to>
    <xdr:sp>
      <xdr:nvSpPr>
        <xdr:cNvPr id="194" name="Rectangle 201"/>
        <xdr:cNvSpPr>
          <a:spLocks/>
        </xdr:cNvSpPr>
      </xdr:nvSpPr>
      <xdr:spPr>
        <a:xfrm>
          <a:off x="7439025" y="26555700"/>
          <a:ext cx="228600" cy="152400"/>
        </a:xfrm>
        <a:prstGeom prst="rect">
          <a:avLst/>
        </a:prstGeom>
        <a:pattFill prst="dash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167</xdr:row>
      <xdr:rowOff>0</xdr:rowOff>
    </xdr:from>
    <xdr:to>
      <xdr:col>27</xdr:col>
      <xdr:colOff>0</xdr:colOff>
      <xdr:row>167</xdr:row>
      <xdr:rowOff>0</xdr:rowOff>
    </xdr:to>
    <xdr:sp>
      <xdr:nvSpPr>
        <xdr:cNvPr id="195" name="Line 202"/>
        <xdr:cNvSpPr>
          <a:spLocks/>
        </xdr:cNvSpPr>
      </xdr:nvSpPr>
      <xdr:spPr>
        <a:xfrm>
          <a:off x="1314450" y="25641300"/>
          <a:ext cx="460057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170</xdr:row>
      <xdr:rowOff>0</xdr:rowOff>
    </xdr:from>
    <xdr:to>
      <xdr:col>27</xdr:col>
      <xdr:colOff>0</xdr:colOff>
      <xdr:row>170</xdr:row>
      <xdr:rowOff>0</xdr:rowOff>
    </xdr:to>
    <xdr:sp>
      <xdr:nvSpPr>
        <xdr:cNvPr id="196" name="Line 203"/>
        <xdr:cNvSpPr>
          <a:spLocks/>
        </xdr:cNvSpPr>
      </xdr:nvSpPr>
      <xdr:spPr>
        <a:xfrm>
          <a:off x="1314450" y="26098500"/>
          <a:ext cx="46005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176</xdr:row>
      <xdr:rowOff>0</xdr:rowOff>
    </xdr:from>
    <xdr:to>
      <xdr:col>33</xdr:col>
      <xdr:colOff>190500</xdr:colOff>
      <xdr:row>176</xdr:row>
      <xdr:rowOff>0</xdr:rowOff>
    </xdr:to>
    <xdr:sp>
      <xdr:nvSpPr>
        <xdr:cNvPr id="197" name="Line 204"/>
        <xdr:cNvSpPr>
          <a:spLocks/>
        </xdr:cNvSpPr>
      </xdr:nvSpPr>
      <xdr:spPr>
        <a:xfrm>
          <a:off x="1314450" y="27012900"/>
          <a:ext cx="61055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172</xdr:row>
      <xdr:rowOff>142875</xdr:rowOff>
    </xdr:from>
    <xdr:to>
      <xdr:col>33</xdr:col>
      <xdr:colOff>209550</xdr:colOff>
      <xdr:row>173</xdr:row>
      <xdr:rowOff>0</xdr:rowOff>
    </xdr:to>
    <xdr:sp>
      <xdr:nvSpPr>
        <xdr:cNvPr id="198" name="Line 206"/>
        <xdr:cNvSpPr>
          <a:spLocks/>
        </xdr:cNvSpPr>
      </xdr:nvSpPr>
      <xdr:spPr>
        <a:xfrm flipV="1">
          <a:off x="1314450" y="26546175"/>
          <a:ext cx="6124575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182</xdr:row>
      <xdr:rowOff>0</xdr:rowOff>
    </xdr:from>
    <xdr:to>
      <xdr:col>20</xdr:col>
      <xdr:colOff>9525</xdr:colOff>
      <xdr:row>189</xdr:row>
      <xdr:rowOff>0</xdr:rowOff>
    </xdr:to>
    <xdr:grpSp>
      <xdr:nvGrpSpPr>
        <xdr:cNvPr id="199" name="Group 208"/>
        <xdr:cNvGrpSpPr>
          <a:grpSpLocks/>
        </xdr:cNvGrpSpPr>
      </xdr:nvGrpSpPr>
      <xdr:grpSpPr>
        <a:xfrm>
          <a:off x="657225" y="27927300"/>
          <a:ext cx="3733800" cy="1066800"/>
          <a:chOff x="51" y="1961"/>
          <a:chExt cx="290" cy="119"/>
        </a:xfrm>
        <a:solidFill>
          <a:srgbClr val="FFFFFF"/>
        </a:solidFill>
      </xdr:grpSpPr>
      <xdr:sp>
        <xdr:nvSpPr>
          <xdr:cNvPr id="200" name="Line 209"/>
          <xdr:cNvSpPr>
            <a:spLocks/>
          </xdr:cNvSpPr>
        </xdr:nvSpPr>
        <xdr:spPr>
          <a:xfrm>
            <a:off x="51" y="1961"/>
            <a:ext cx="2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01" name="Line 210"/>
          <xdr:cNvSpPr>
            <a:spLocks/>
          </xdr:cNvSpPr>
        </xdr:nvSpPr>
        <xdr:spPr>
          <a:xfrm>
            <a:off x="289" y="1961"/>
            <a:ext cx="0" cy="8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02" name="Line 211"/>
          <xdr:cNvSpPr>
            <a:spLocks/>
          </xdr:cNvSpPr>
        </xdr:nvSpPr>
        <xdr:spPr>
          <a:xfrm flipH="1">
            <a:off x="85" y="1961"/>
            <a:ext cx="51" cy="1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4</xdr:col>
      <xdr:colOff>9525</xdr:colOff>
      <xdr:row>188</xdr:row>
      <xdr:rowOff>152400</xdr:rowOff>
    </xdr:from>
    <xdr:to>
      <xdr:col>5</xdr:col>
      <xdr:colOff>190500</xdr:colOff>
      <xdr:row>189</xdr:row>
      <xdr:rowOff>142875</xdr:rowOff>
    </xdr:to>
    <xdr:grpSp>
      <xdr:nvGrpSpPr>
        <xdr:cNvPr id="203" name="Group 212"/>
        <xdr:cNvGrpSpPr>
          <a:grpSpLocks/>
        </xdr:cNvGrpSpPr>
      </xdr:nvGrpSpPr>
      <xdr:grpSpPr>
        <a:xfrm>
          <a:off x="885825" y="28994100"/>
          <a:ext cx="400050" cy="142875"/>
          <a:chOff x="87" y="996"/>
          <a:chExt cx="31" cy="16"/>
        </a:xfrm>
        <a:solidFill>
          <a:srgbClr val="FFFFFF"/>
        </a:solidFill>
      </xdr:grpSpPr>
      <xdr:sp>
        <xdr:nvSpPr>
          <xdr:cNvPr id="204" name="AutoShape 213"/>
          <xdr:cNvSpPr>
            <a:spLocks/>
          </xdr:cNvSpPr>
        </xdr:nvSpPr>
        <xdr:spPr>
          <a:xfrm>
            <a:off x="94" y="998"/>
            <a:ext cx="17" cy="8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05" name="Oval 214"/>
          <xdr:cNvSpPr>
            <a:spLocks/>
          </xdr:cNvSpPr>
        </xdr:nvSpPr>
        <xdr:spPr>
          <a:xfrm>
            <a:off x="100" y="996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06" name="Oval 215"/>
          <xdr:cNvSpPr>
            <a:spLocks/>
          </xdr:cNvSpPr>
        </xdr:nvSpPr>
        <xdr:spPr>
          <a:xfrm>
            <a:off x="100" y="1007"/>
            <a:ext cx="5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07" name="Line 216"/>
          <xdr:cNvSpPr>
            <a:spLocks/>
          </xdr:cNvSpPr>
        </xdr:nvSpPr>
        <xdr:spPr>
          <a:xfrm>
            <a:off x="87" y="1012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187</xdr:row>
      <xdr:rowOff>0</xdr:rowOff>
    </xdr:from>
    <xdr:to>
      <xdr:col>17</xdr:col>
      <xdr:colOff>104775</xdr:colOff>
      <xdr:row>187</xdr:row>
      <xdr:rowOff>76200</xdr:rowOff>
    </xdr:to>
    <xdr:sp>
      <xdr:nvSpPr>
        <xdr:cNvPr id="208" name="AutoShape 217"/>
        <xdr:cNvSpPr>
          <a:spLocks/>
        </xdr:cNvSpPr>
      </xdr:nvSpPr>
      <xdr:spPr>
        <a:xfrm>
          <a:off x="3609975" y="28689300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16</xdr:col>
      <xdr:colOff>180975</xdr:colOff>
      <xdr:row>186</xdr:row>
      <xdr:rowOff>133350</xdr:rowOff>
    </xdr:from>
    <xdr:to>
      <xdr:col>17</xdr:col>
      <xdr:colOff>28575</xdr:colOff>
      <xdr:row>187</xdr:row>
      <xdr:rowOff>19050</xdr:rowOff>
    </xdr:to>
    <xdr:sp>
      <xdr:nvSpPr>
        <xdr:cNvPr id="209" name="Oval 218"/>
        <xdr:cNvSpPr>
          <a:spLocks/>
        </xdr:cNvSpPr>
      </xdr:nvSpPr>
      <xdr:spPr>
        <a:xfrm>
          <a:off x="3686175" y="28670250"/>
          <a:ext cx="6667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142875</xdr:colOff>
      <xdr:row>181</xdr:row>
      <xdr:rowOff>9525</xdr:rowOff>
    </xdr:from>
    <xdr:to>
      <xdr:col>23</xdr:col>
      <xdr:colOff>66675</xdr:colOff>
      <xdr:row>182</xdr:row>
      <xdr:rowOff>114300</xdr:rowOff>
    </xdr:to>
    <xdr:grpSp>
      <xdr:nvGrpSpPr>
        <xdr:cNvPr id="210" name="Group 219"/>
        <xdr:cNvGrpSpPr>
          <a:grpSpLocks/>
        </xdr:cNvGrpSpPr>
      </xdr:nvGrpSpPr>
      <xdr:grpSpPr>
        <a:xfrm>
          <a:off x="4743450" y="27784425"/>
          <a:ext cx="361950" cy="257175"/>
          <a:chOff x="383" y="1952"/>
          <a:chExt cx="28" cy="28"/>
        </a:xfrm>
        <a:solidFill>
          <a:srgbClr val="FFFFFF"/>
        </a:solidFill>
      </xdr:grpSpPr>
      <xdr:sp>
        <xdr:nvSpPr>
          <xdr:cNvPr id="211" name="Oval 220"/>
          <xdr:cNvSpPr>
            <a:spLocks/>
          </xdr:cNvSpPr>
        </xdr:nvSpPr>
        <xdr:spPr>
          <a:xfrm>
            <a:off x="390" y="1959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12" name="Line 221"/>
          <xdr:cNvSpPr>
            <a:spLocks/>
          </xdr:cNvSpPr>
        </xdr:nvSpPr>
        <xdr:spPr>
          <a:xfrm>
            <a:off x="397" y="1952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13" name="Line 222"/>
          <xdr:cNvSpPr>
            <a:spLocks/>
          </xdr:cNvSpPr>
        </xdr:nvSpPr>
        <xdr:spPr>
          <a:xfrm rot="16200000">
            <a:off x="383" y="1966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181</xdr:row>
      <xdr:rowOff>95250</xdr:rowOff>
    </xdr:from>
    <xdr:to>
      <xdr:col>6</xdr:col>
      <xdr:colOff>0</xdr:colOff>
      <xdr:row>182</xdr:row>
      <xdr:rowOff>57150</xdr:rowOff>
    </xdr:to>
    <xdr:sp>
      <xdr:nvSpPr>
        <xdr:cNvPr id="214" name="Line 223"/>
        <xdr:cNvSpPr>
          <a:spLocks/>
        </xdr:cNvSpPr>
      </xdr:nvSpPr>
      <xdr:spPr>
        <a:xfrm>
          <a:off x="1314450" y="27870150"/>
          <a:ext cx="0" cy="1143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0</xdr:colOff>
      <xdr:row>181</xdr:row>
      <xdr:rowOff>95250</xdr:rowOff>
    </xdr:from>
    <xdr:to>
      <xdr:col>14</xdr:col>
      <xdr:colOff>0</xdr:colOff>
      <xdr:row>182</xdr:row>
      <xdr:rowOff>57150</xdr:rowOff>
    </xdr:to>
    <xdr:sp>
      <xdr:nvSpPr>
        <xdr:cNvPr id="215" name="Line 224"/>
        <xdr:cNvSpPr>
          <a:spLocks/>
        </xdr:cNvSpPr>
      </xdr:nvSpPr>
      <xdr:spPr>
        <a:xfrm>
          <a:off x="3067050" y="27870150"/>
          <a:ext cx="0" cy="1143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16</xdr:col>
      <xdr:colOff>133350</xdr:colOff>
      <xdr:row>185</xdr:row>
      <xdr:rowOff>0</xdr:rowOff>
    </xdr:from>
    <xdr:to>
      <xdr:col>17</xdr:col>
      <xdr:colOff>76200</xdr:colOff>
      <xdr:row>185</xdr:row>
      <xdr:rowOff>0</xdr:rowOff>
    </xdr:to>
    <xdr:sp>
      <xdr:nvSpPr>
        <xdr:cNvPr id="216" name="Line 225"/>
        <xdr:cNvSpPr>
          <a:spLocks/>
        </xdr:cNvSpPr>
      </xdr:nvSpPr>
      <xdr:spPr>
        <a:xfrm rot="16200000">
          <a:off x="3638550" y="28384500"/>
          <a:ext cx="16192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133350</xdr:colOff>
      <xdr:row>186</xdr:row>
      <xdr:rowOff>104775</xdr:rowOff>
    </xdr:from>
    <xdr:to>
      <xdr:col>6</xdr:col>
      <xdr:colOff>76200</xdr:colOff>
      <xdr:row>186</xdr:row>
      <xdr:rowOff>114300</xdr:rowOff>
    </xdr:to>
    <xdr:sp>
      <xdr:nvSpPr>
        <xdr:cNvPr id="217" name="Line 226"/>
        <xdr:cNvSpPr>
          <a:spLocks/>
        </xdr:cNvSpPr>
      </xdr:nvSpPr>
      <xdr:spPr>
        <a:xfrm rot="-3011665">
          <a:off x="1228725" y="28641675"/>
          <a:ext cx="16192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181</xdr:row>
      <xdr:rowOff>95250</xdr:rowOff>
    </xdr:from>
    <xdr:to>
      <xdr:col>18</xdr:col>
      <xdr:colOff>0</xdr:colOff>
      <xdr:row>182</xdr:row>
      <xdr:rowOff>57150</xdr:rowOff>
    </xdr:to>
    <xdr:sp>
      <xdr:nvSpPr>
        <xdr:cNvPr id="218" name="Line 227"/>
        <xdr:cNvSpPr>
          <a:spLocks/>
        </xdr:cNvSpPr>
      </xdr:nvSpPr>
      <xdr:spPr>
        <a:xfrm>
          <a:off x="3943350" y="27870150"/>
          <a:ext cx="0" cy="1143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133350</xdr:colOff>
      <xdr:row>191</xdr:row>
      <xdr:rowOff>0</xdr:rowOff>
    </xdr:from>
    <xdr:to>
      <xdr:col>20</xdr:col>
      <xdr:colOff>104775</xdr:colOff>
      <xdr:row>191</xdr:row>
      <xdr:rowOff>0</xdr:rowOff>
    </xdr:to>
    <xdr:sp>
      <xdr:nvSpPr>
        <xdr:cNvPr id="219" name="Line 228"/>
        <xdr:cNvSpPr>
          <a:spLocks/>
        </xdr:cNvSpPr>
      </xdr:nvSpPr>
      <xdr:spPr>
        <a:xfrm>
          <a:off x="571500" y="29298900"/>
          <a:ext cx="391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181</xdr:row>
      <xdr:rowOff>123825</xdr:rowOff>
    </xdr:from>
    <xdr:to>
      <xdr:col>2</xdr:col>
      <xdr:colOff>0</xdr:colOff>
      <xdr:row>189</xdr:row>
      <xdr:rowOff>57150</xdr:rowOff>
    </xdr:to>
    <xdr:sp>
      <xdr:nvSpPr>
        <xdr:cNvPr id="220" name="Line 229"/>
        <xdr:cNvSpPr>
          <a:spLocks/>
        </xdr:cNvSpPr>
      </xdr:nvSpPr>
      <xdr:spPr>
        <a:xfrm>
          <a:off x="438150" y="2789872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181</xdr:row>
      <xdr:rowOff>114300</xdr:rowOff>
    </xdr:from>
    <xdr:to>
      <xdr:col>21</xdr:col>
      <xdr:colOff>0</xdr:colOff>
      <xdr:row>187</xdr:row>
      <xdr:rowOff>57150</xdr:rowOff>
    </xdr:to>
    <xdr:sp>
      <xdr:nvSpPr>
        <xdr:cNvPr id="221" name="Line 230"/>
        <xdr:cNvSpPr>
          <a:spLocks/>
        </xdr:cNvSpPr>
      </xdr:nvSpPr>
      <xdr:spPr>
        <a:xfrm>
          <a:off x="4600575" y="278892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190</xdr:row>
      <xdr:rowOff>104775</xdr:rowOff>
    </xdr:from>
    <xdr:to>
      <xdr:col>3</xdr:col>
      <xdr:colOff>0</xdr:colOff>
      <xdr:row>191</xdr:row>
      <xdr:rowOff>57150</xdr:rowOff>
    </xdr:to>
    <xdr:sp>
      <xdr:nvSpPr>
        <xdr:cNvPr id="222" name="Line 231"/>
        <xdr:cNvSpPr>
          <a:spLocks/>
        </xdr:cNvSpPr>
      </xdr:nvSpPr>
      <xdr:spPr>
        <a:xfrm>
          <a:off x="657225" y="29251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190</xdr:row>
      <xdr:rowOff>104775</xdr:rowOff>
    </xdr:from>
    <xdr:to>
      <xdr:col>5</xdr:col>
      <xdr:colOff>0</xdr:colOff>
      <xdr:row>191</xdr:row>
      <xdr:rowOff>57150</xdr:rowOff>
    </xdr:to>
    <xdr:sp>
      <xdr:nvSpPr>
        <xdr:cNvPr id="223" name="Line 232"/>
        <xdr:cNvSpPr>
          <a:spLocks/>
        </xdr:cNvSpPr>
      </xdr:nvSpPr>
      <xdr:spPr>
        <a:xfrm>
          <a:off x="1095375" y="29251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190</xdr:row>
      <xdr:rowOff>104775</xdr:rowOff>
    </xdr:from>
    <xdr:to>
      <xdr:col>6</xdr:col>
      <xdr:colOff>0</xdr:colOff>
      <xdr:row>191</xdr:row>
      <xdr:rowOff>57150</xdr:rowOff>
    </xdr:to>
    <xdr:sp>
      <xdr:nvSpPr>
        <xdr:cNvPr id="224" name="Line 233"/>
        <xdr:cNvSpPr>
          <a:spLocks/>
        </xdr:cNvSpPr>
      </xdr:nvSpPr>
      <xdr:spPr>
        <a:xfrm>
          <a:off x="1314450" y="29251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0</xdr:colOff>
      <xdr:row>190</xdr:row>
      <xdr:rowOff>104775</xdr:rowOff>
    </xdr:from>
    <xdr:to>
      <xdr:col>14</xdr:col>
      <xdr:colOff>0</xdr:colOff>
      <xdr:row>191</xdr:row>
      <xdr:rowOff>57150</xdr:rowOff>
    </xdr:to>
    <xdr:sp>
      <xdr:nvSpPr>
        <xdr:cNvPr id="225" name="Line 234"/>
        <xdr:cNvSpPr>
          <a:spLocks/>
        </xdr:cNvSpPr>
      </xdr:nvSpPr>
      <xdr:spPr>
        <a:xfrm>
          <a:off x="3067050" y="29251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190</xdr:row>
      <xdr:rowOff>104775</xdr:rowOff>
    </xdr:from>
    <xdr:to>
      <xdr:col>17</xdr:col>
      <xdr:colOff>0</xdr:colOff>
      <xdr:row>191</xdr:row>
      <xdr:rowOff>57150</xdr:rowOff>
    </xdr:to>
    <xdr:sp>
      <xdr:nvSpPr>
        <xdr:cNvPr id="226" name="Line 235"/>
        <xdr:cNvSpPr>
          <a:spLocks/>
        </xdr:cNvSpPr>
      </xdr:nvSpPr>
      <xdr:spPr>
        <a:xfrm>
          <a:off x="3724275" y="29251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190</xdr:row>
      <xdr:rowOff>104775</xdr:rowOff>
    </xdr:from>
    <xdr:to>
      <xdr:col>18</xdr:col>
      <xdr:colOff>0</xdr:colOff>
      <xdr:row>191</xdr:row>
      <xdr:rowOff>57150</xdr:rowOff>
    </xdr:to>
    <xdr:sp>
      <xdr:nvSpPr>
        <xdr:cNvPr id="227" name="Line 236"/>
        <xdr:cNvSpPr>
          <a:spLocks/>
        </xdr:cNvSpPr>
      </xdr:nvSpPr>
      <xdr:spPr>
        <a:xfrm>
          <a:off x="3943350" y="29251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190</xdr:row>
      <xdr:rowOff>104775</xdr:rowOff>
    </xdr:from>
    <xdr:to>
      <xdr:col>20</xdr:col>
      <xdr:colOff>0</xdr:colOff>
      <xdr:row>191</xdr:row>
      <xdr:rowOff>57150</xdr:rowOff>
    </xdr:to>
    <xdr:sp>
      <xdr:nvSpPr>
        <xdr:cNvPr id="228" name="Line 237"/>
        <xdr:cNvSpPr>
          <a:spLocks/>
        </xdr:cNvSpPr>
      </xdr:nvSpPr>
      <xdr:spPr>
        <a:xfrm>
          <a:off x="4381500" y="29251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152400</xdr:colOff>
      <xdr:row>189</xdr:row>
      <xdr:rowOff>0</xdr:rowOff>
    </xdr:from>
    <xdr:to>
      <xdr:col>2</xdr:col>
      <xdr:colOff>66675</xdr:colOff>
      <xdr:row>189</xdr:row>
      <xdr:rowOff>0</xdr:rowOff>
    </xdr:to>
    <xdr:sp>
      <xdr:nvSpPr>
        <xdr:cNvPr id="229" name="Line 238"/>
        <xdr:cNvSpPr>
          <a:spLocks/>
        </xdr:cNvSpPr>
      </xdr:nvSpPr>
      <xdr:spPr>
        <a:xfrm>
          <a:off x="371475" y="289941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152400</xdr:colOff>
      <xdr:row>182</xdr:row>
      <xdr:rowOff>0</xdr:rowOff>
    </xdr:from>
    <xdr:to>
      <xdr:col>2</xdr:col>
      <xdr:colOff>66675</xdr:colOff>
      <xdr:row>182</xdr:row>
      <xdr:rowOff>0</xdr:rowOff>
    </xdr:to>
    <xdr:sp>
      <xdr:nvSpPr>
        <xdr:cNvPr id="230" name="Line 239"/>
        <xdr:cNvSpPr>
          <a:spLocks/>
        </xdr:cNvSpPr>
      </xdr:nvSpPr>
      <xdr:spPr>
        <a:xfrm>
          <a:off x="371475" y="279273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152400</xdr:colOff>
      <xdr:row>187</xdr:row>
      <xdr:rowOff>0</xdr:rowOff>
    </xdr:from>
    <xdr:to>
      <xdr:col>21</xdr:col>
      <xdr:colOff>66675</xdr:colOff>
      <xdr:row>187</xdr:row>
      <xdr:rowOff>0</xdr:rowOff>
    </xdr:to>
    <xdr:sp>
      <xdr:nvSpPr>
        <xdr:cNvPr id="231" name="Line 240"/>
        <xdr:cNvSpPr>
          <a:spLocks/>
        </xdr:cNvSpPr>
      </xdr:nvSpPr>
      <xdr:spPr>
        <a:xfrm>
          <a:off x="4533900" y="286893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152400</xdr:colOff>
      <xdr:row>185</xdr:row>
      <xdr:rowOff>0</xdr:rowOff>
    </xdr:from>
    <xdr:to>
      <xdr:col>21</xdr:col>
      <xdr:colOff>66675</xdr:colOff>
      <xdr:row>185</xdr:row>
      <xdr:rowOff>0</xdr:rowOff>
    </xdr:to>
    <xdr:sp>
      <xdr:nvSpPr>
        <xdr:cNvPr id="232" name="Line 241"/>
        <xdr:cNvSpPr>
          <a:spLocks/>
        </xdr:cNvSpPr>
      </xdr:nvSpPr>
      <xdr:spPr>
        <a:xfrm>
          <a:off x="4533900" y="283845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152400</xdr:colOff>
      <xdr:row>182</xdr:row>
      <xdr:rowOff>0</xdr:rowOff>
    </xdr:from>
    <xdr:to>
      <xdr:col>21</xdr:col>
      <xdr:colOff>66675</xdr:colOff>
      <xdr:row>182</xdr:row>
      <xdr:rowOff>0</xdr:rowOff>
    </xdr:to>
    <xdr:sp>
      <xdr:nvSpPr>
        <xdr:cNvPr id="233" name="Line 242"/>
        <xdr:cNvSpPr>
          <a:spLocks/>
        </xdr:cNvSpPr>
      </xdr:nvSpPr>
      <xdr:spPr>
        <a:xfrm>
          <a:off x="4533900" y="279273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193</xdr:row>
      <xdr:rowOff>0</xdr:rowOff>
    </xdr:from>
    <xdr:to>
      <xdr:col>20</xdr:col>
      <xdr:colOff>85725</xdr:colOff>
      <xdr:row>193</xdr:row>
      <xdr:rowOff>0</xdr:rowOff>
    </xdr:to>
    <xdr:sp>
      <xdr:nvSpPr>
        <xdr:cNvPr id="234" name="Line 243"/>
        <xdr:cNvSpPr>
          <a:spLocks/>
        </xdr:cNvSpPr>
      </xdr:nvSpPr>
      <xdr:spPr>
        <a:xfrm>
          <a:off x="581025" y="2960370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197</xdr:row>
      <xdr:rowOff>0</xdr:rowOff>
    </xdr:from>
    <xdr:to>
      <xdr:col>20</xdr:col>
      <xdr:colOff>85725</xdr:colOff>
      <xdr:row>197</xdr:row>
      <xdr:rowOff>0</xdr:rowOff>
    </xdr:to>
    <xdr:sp>
      <xdr:nvSpPr>
        <xdr:cNvPr id="235" name="Line 244"/>
        <xdr:cNvSpPr>
          <a:spLocks/>
        </xdr:cNvSpPr>
      </xdr:nvSpPr>
      <xdr:spPr>
        <a:xfrm>
          <a:off x="581025" y="3021330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201</xdr:row>
      <xdr:rowOff>0</xdr:rowOff>
    </xdr:from>
    <xdr:to>
      <xdr:col>20</xdr:col>
      <xdr:colOff>85725</xdr:colOff>
      <xdr:row>201</xdr:row>
      <xdr:rowOff>0</xdr:rowOff>
    </xdr:to>
    <xdr:sp>
      <xdr:nvSpPr>
        <xdr:cNvPr id="236" name="Line 245"/>
        <xdr:cNvSpPr>
          <a:spLocks/>
        </xdr:cNvSpPr>
      </xdr:nvSpPr>
      <xdr:spPr>
        <a:xfrm>
          <a:off x="581025" y="3082290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204</xdr:row>
      <xdr:rowOff>0</xdr:rowOff>
    </xdr:from>
    <xdr:to>
      <xdr:col>20</xdr:col>
      <xdr:colOff>85725</xdr:colOff>
      <xdr:row>204</xdr:row>
      <xdr:rowOff>0</xdr:rowOff>
    </xdr:to>
    <xdr:sp>
      <xdr:nvSpPr>
        <xdr:cNvPr id="237" name="Line 246"/>
        <xdr:cNvSpPr>
          <a:spLocks/>
        </xdr:cNvSpPr>
      </xdr:nvSpPr>
      <xdr:spPr>
        <a:xfrm>
          <a:off x="581025" y="3128010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205</xdr:row>
      <xdr:rowOff>0</xdr:rowOff>
    </xdr:from>
    <xdr:to>
      <xdr:col>20</xdr:col>
      <xdr:colOff>85725</xdr:colOff>
      <xdr:row>205</xdr:row>
      <xdr:rowOff>0</xdr:rowOff>
    </xdr:to>
    <xdr:sp>
      <xdr:nvSpPr>
        <xdr:cNvPr id="238" name="Line 247"/>
        <xdr:cNvSpPr>
          <a:spLocks/>
        </xdr:cNvSpPr>
      </xdr:nvSpPr>
      <xdr:spPr>
        <a:xfrm>
          <a:off x="581025" y="3143250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208</xdr:row>
      <xdr:rowOff>0</xdr:rowOff>
    </xdr:from>
    <xdr:to>
      <xdr:col>20</xdr:col>
      <xdr:colOff>85725</xdr:colOff>
      <xdr:row>208</xdr:row>
      <xdr:rowOff>0</xdr:rowOff>
    </xdr:to>
    <xdr:sp>
      <xdr:nvSpPr>
        <xdr:cNvPr id="239" name="Line 248"/>
        <xdr:cNvSpPr>
          <a:spLocks/>
        </xdr:cNvSpPr>
      </xdr:nvSpPr>
      <xdr:spPr>
        <a:xfrm>
          <a:off x="581025" y="3188970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211</xdr:row>
      <xdr:rowOff>0</xdr:rowOff>
    </xdr:from>
    <xdr:to>
      <xdr:col>20</xdr:col>
      <xdr:colOff>85725</xdr:colOff>
      <xdr:row>211</xdr:row>
      <xdr:rowOff>0</xdr:rowOff>
    </xdr:to>
    <xdr:sp>
      <xdr:nvSpPr>
        <xdr:cNvPr id="240" name="Line 249"/>
        <xdr:cNvSpPr>
          <a:spLocks/>
        </xdr:cNvSpPr>
      </xdr:nvSpPr>
      <xdr:spPr>
        <a:xfrm>
          <a:off x="581025" y="3234690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214</xdr:row>
      <xdr:rowOff>0</xdr:rowOff>
    </xdr:from>
    <xdr:to>
      <xdr:col>20</xdr:col>
      <xdr:colOff>85725</xdr:colOff>
      <xdr:row>214</xdr:row>
      <xdr:rowOff>0</xdr:rowOff>
    </xdr:to>
    <xdr:sp>
      <xdr:nvSpPr>
        <xdr:cNvPr id="241" name="Line 250"/>
        <xdr:cNvSpPr>
          <a:spLocks/>
        </xdr:cNvSpPr>
      </xdr:nvSpPr>
      <xdr:spPr>
        <a:xfrm>
          <a:off x="581025" y="3280410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196</xdr:row>
      <xdr:rowOff>114300</xdr:rowOff>
    </xdr:from>
    <xdr:to>
      <xdr:col>20</xdr:col>
      <xdr:colOff>0</xdr:colOff>
      <xdr:row>199</xdr:row>
      <xdr:rowOff>76200</xdr:rowOff>
    </xdr:to>
    <xdr:grpSp>
      <xdr:nvGrpSpPr>
        <xdr:cNvPr id="242" name="Group 251"/>
        <xdr:cNvGrpSpPr>
          <a:grpSpLocks/>
        </xdr:cNvGrpSpPr>
      </xdr:nvGrpSpPr>
      <xdr:grpSpPr>
        <a:xfrm>
          <a:off x="657225" y="30175200"/>
          <a:ext cx="3724275" cy="419100"/>
          <a:chOff x="51" y="2245"/>
          <a:chExt cx="289" cy="47"/>
        </a:xfrm>
        <a:solidFill>
          <a:srgbClr val="FFFFFF"/>
        </a:solidFill>
      </xdr:grpSpPr>
      <xdr:sp>
        <xdr:nvSpPr>
          <xdr:cNvPr id="243" name="AutoShape 252"/>
          <xdr:cNvSpPr>
            <a:spLocks noChangeAspect="1"/>
          </xdr:cNvSpPr>
        </xdr:nvSpPr>
        <xdr:spPr>
          <a:xfrm rot="10800000">
            <a:off x="85" y="2250"/>
            <a:ext cx="255" cy="42"/>
          </a:xfrm>
          <a:prstGeom prst="rtTriangle">
            <a:avLst/>
          </a:prstGeom>
          <a:pattFill prst="ltVert">
            <a:fgClr>
              <a:srgbClr val="339966"/>
            </a:fgClr>
            <a:bgClr>
              <a:srgbClr val="FFFFFF"/>
            </a:bgClr>
          </a:patt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44" name="AutoShape 253"/>
          <xdr:cNvSpPr>
            <a:spLocks noChangeAspect="1"/>
          </xdr:cNvSpPr>
        </xdr:nvSpPr>
        <xdr:spPr>
          <a:xfrm>
            <a:off x="51" y="2245"/>
            <a:ext cx="31" cy="5"/>
          </a:xfrm>
          <a:prstGeom prst="rtTriangle">
            <a:avLst/>
          </a:prstGeom>
          <a:pattFill prst="ltVert">
            <a:fgClr>
              <a:srgbClr val="339966"/>
            </a:fgClr>
            <a:bgClr>
              <a:srgbClr val="FFFFFF"/>
            </a:bgClr>
          </a:patt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181</xdr:row>
      <xdr:rowOff>123825</xdr:rowOff>
    </xdr:from>
    <xdr:to>
      <xdr:col>20</xdr:col>
      <xdr:colOff>9525</xdr:colOff>
      <xdr:row>181</xdr:row>
      <xdr:rowOff>123825</xdr:rowOff>
    </xdr:to>
    <xdr:sp>
      <xdr:nvSpPr>
        <xdr:cNvPr id="245" name="Line 254"/>
        <xdr:cNvSpPr>
          <a:spLocks/>
        </xdr:cNvSpPr>
      </xdr:nvSpPr>
      <xdr:spPr>
        <a:xfrm>
          <a:off x="666750" y="27898725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200</xdr:row>
      <xdr:rowOff>0</xdr:rowOff>
    </xdr:from>
    <xdr:to>
      <xdr:col>5</xdr:col>
      <xdr:colOff>209550</xdr:colOff>
      <xdr:row>201</xdr:row>
      <xdr:rowOff>0</xdr:rowOff>
    </xdr:to>
    <xdr:sp>
      <xdr:nvSpPr>
        <xdr:cNvPr id="246" name="Rectangle 255"/>
        <xdr:cNvSpPr>
          <a:spLocks/>
        </xdr:cNvSpPr>
      </xdr:nvSpPr>
      <xdr:spPr>
        <a:xfrm>
          <a:off x="657225" y="30670500"/>
          <a:ext cx="647700" cy="1524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202</xdr:row>
      <xdr:rowOff>0</xdr:rowOff>
    </xdr:from>
    <xdr:to>
      <xdr:col>6</xdr:col>
      <xdr:colOff>0</xdr:colOff>
      <xdr:row>204</xdr:row>
      <xdr:rowOff>0</xdr:rowOff>
    </xdr:to>
    <xdr:sp>
      <xdr:nvSpPr>
        <xdr:cNvPr id="247" name="AutoShape 256"/>
        <xdr:cNvSpPr>
          <a:spLocks/>
        </xdr:cNvSpPr>
      </xdr:nvSpPr>
      <xdr:spPr>
        <a:xfrm>
          <a:off x="657225" y="30975300"/>
          <a:ext cx="657225" cy="3048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205</xdr:row>
      <xdr:rowOff>0</xdr:rowOff>
    </xdr:from>
    <xdr:to>
      <xdr:col>20</xdr:col>
      <xdr:colOff>0</xdr:colOff>
      <xdr:row>206</xdr:row>
      <xdr:rowOff>0</xdr:rowOff>
    </xdr:to>
    <xdr:sp>
      <xdr:nvSpPr>
        <xdr:cNvPr id="248" name="Rectangle 257"/>
        <xdr:cNvSpPr>
          <a:spLocks/>
        </xdr:cNvSpPr>
      </xdr:nvSpPr>
      <xdr:spPr>
        <a:xfrm>
          <a:off x="3943350" y="31432500"/>
          <a:ext cx="438150" cy="1524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206</xdr:row>
      <xdr:rowOff>104775</xdr:rowOff>
    </xdr:from>
    <xdr:to>
      <xdr:col>20</xdr:col>
      <xdr:colOff>0</xdr:colOff>
      <xdr:row>208</xdr:row>
      <xdr:rowOff>0</xdr:rowOff>
    </xdr:to>
    <xdr:sp>
      <xdr:nvSpPr>
        <xdr:cNvPr id="249" name="AutoShape 258"/>
        <xdr:cNvSpPr>
          <a:spLocks noChangeAspect="1"/>
        </xdr:cNvSpPr>
      </xdr:nvSpPr>
      <xdr:spPr>
        <a:xfrm flipH="1">
          <a:off x="3943350" y="31689675"/>
          <a:ext cx="438150" cy="200025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214</xdr:row>
      <xdr:rowOff>0</xdr:rowOff>
    </xdr:from>
    <xdr:to>
      <xdr:col>14</xdr:col>
      <xdr:colOff>0</xdr:colOff>
      <xdr:row>216</xdr:row>
      <xdr:rowOff>0</xdr:rowOff>
    </xdr:to>
    <xdr:sp>
      <xdr:nvSpPr>
        <xdr:cNvPr id="250" name="AutoShape 259"/>
        <xdr:cNvSpPr>
          <a:spLocks/>
        </xdr:cNvSpPr>
      </xdr:nvSpPr>
      <xdr:spPr>
        <a:xfrm rot="10800000">
          <a:off x="1095375" y="32804100"/>
          <a:ext cx="1971675" cy="3048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0</xdr:colOff>
      <xdr:row>220</xdr:row>
      <xdr:rowOff>0</xdr:rowOff>
    </xdr:to>
    <xdr:sp>
      <xdr:nvSpPr>
        <xdr:cNvPr id="251" name="Line 260"/>
        <xdr:cNvSpPr>
          <a:spLocks/>
        </xdr:cNvSpPr>
      </xdr:nvSpPr>
      <xdr:spPr>
        <a:xfrm>
          <a:off x="657225" y="29451300"/>
          <a:ext cx="0" cy="426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192</xdr:row>
      <xdr:rowOff>0</xdr:rowOff>
    </xdr:from>
    <xdr:to>
      <xdr:col>5</xdr:col>
      <xdr:colOff>0</xdr:colOff>
      <xdr:row>220</xdr:row>
      <xdr:rowOff>0</xdr:rowOff>
    </xdr:to>
    <xdr:sp>
      <xdr:nvSpPr>
        <xdr:cNvPr id="252" name="Line 261"/>
        <xdr:cNvSpPr>
          <a:spLocks/>
        </xdr:cNvSpPr>
      </xdr:nvSpPr>
      <xdr:spPr>
        <a:xfrm>
          <a:off x="1095375" y="29451300"/>
          <a:ext cx="0" cy="426720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220</xdr:row>
      <xdr:rowOff>0</xdr:rowOff>
    </xdr:to>
    <xdr:sp>
      <xdr:nvSpPr>
        <xdr:cNvPr id="253" name="Line 262"/>
        <xdr:cNvSpPr>
          <a:spLocks/>
        </xdr:cNvSpPr>
      </xdr:nvSpPr>
      <xdr:spPr>
        <a:xfrm>
          <a:off x="1314450" y="29451300"/>
          <a:ext cx="0" cy="426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192</xdr:row>
      <xdr:rowOff>0</xdr:rowOff>
    </xdr:from>
    <xdr:to>
      <xdr:col>8</xdr:col>
      <xdr:colOff>0</xdr:colOff>
      <xdr:row>220</xdr:row>
      <xdr:rowOff>0</xdr:rowOff>
    </xdr:to>
    <xdr:sp>
      <xdr:nvSpPr>
        <xdr:cNvPr id="254" name="Line 263"/>
        <xdr:cNvSpPr>
          <a:spLocks/>
        </xdr:cNvSpPr>
      </xdr:nvSpPr>
      <xdr:spPr>
        <a:xfrm>
          <a:off x="1752600" y="29451300"/>
          <a:ext cx="0" cy="426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0</xdr:colOff>
      <xdr:row>192</xdr:row>
      <xdr:rowOff>0</xdr:rowOff>
    </xdr:from>
    <xdr:to>
      <xdr:col>14</xdr:col>
      <xdr:colOff>0</xdr:colOff>
      <xdr:row>220</xdr:row>
      <xdr:rowOff>0</xdr:rowOff>
    </xdr:to>
    <xdr:sp>
      <xdr:nvSpPr>
        <xdr:cNvPr id="255" name="Line 264"/>
        <xdr:cNvSpPr>
          <a:spLocks/>
        </xdr:cNvSpPr>
      </xdr:nvSpPr>
      <xdr:spPr>
        <a:xfrm>
          <a:off x="3067050" y="29451300"/>
          <a:ext cx="0" cy="426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192</xdr:row>
      <xdr:rowOff>0</xdr:rowOff>
    </xdr:from>
    <xdr:to>
      <xdr:col>17</xdr:col>
      <xdr:colOff>0</xdr:colOff>
      <xdr:row>220</xdr:row>
      <xdr:rowOff>0</xdr:rowOff>
    </xdr:to>
    <xdr:sp>
      <xdr:nvSpPr>
        <xdr:cNvPr id="256" name="Line 265"/>
        <xdr:cNvSpPr>
          <a:spLocks/>
        </xdr:cNvSpPr>
      </xdr:nvSpPr>
      <xdr:spPr>
        <a:xfrm>
          <a:off x="3724275" y="29451300"/>
          <a:ext cx="0" cy="426720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192</xdr:row>
      <xdr:rowOff>0</xdr:rowOff>
    </xdr:from>
    <xdr:to>
      <xdr:col>18</xdr:col>
      <xdr:colOff>0</xdr:colOff>
      <xdr:row>220</xdr:row>
      <xdr:rowOff>0</xdr:rowOff>
    </xdr:to>
    <xdr:sp>
      <xdr:nvSpPr>
        <xdr:cNvPr id="257" name="Line 266"/>
        <xdr:cNvSpPr>
          <a:spLocks/>
        </xdr:cNvSpPr>
      </xdr:nvSpPr>
      <xdr:spPr>
        <a:xfrm>
          <a:off x="3943350" y="29451300"/>
          <a:ext cx="0" cy="426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192</xdr:row>
      <xdr:rowOff>0</xdr:rowOff>
    </xdr:from>
    <xdr:to>
      <xdr:col>20</xdr:col>
      <xdr:colOff>0</xdr:colOff>
      <xdr:row>220</xdr:row>
      <xdr:rowOff>0</xdr:rowOff>
    </xdr:to>
    <xdr:sp>
      <xdr:nvSpPr>
        <xdr:cNvPr id="258" name="Line 267"/>
        <xdr:cNvSpPr>
          <a:spLocks/>
        </xdr:cNvSpPr>
      </xdr:nvSpPr>
      <xdr:spPr>
        <a:xfrm>
          <a:off x="4381500" y="29451300"/>
          <a:ext cx="0" cy="426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190</xdr:row>
      <xdr:rowOff>104775</xdr:rowOff>
    </xdr:from>
    <xdr:to>
      <xdr:col>8</xdr:col>
      <xdr:colOff>0</xdr:colOff>
      <xdr:row>191</xdr:row>
      <xdr:rowOff>57150</xdr:rowOff>
    </xdr:to>
    <xdr:sp>
      <xdr:nvSpPr>
        <xdr:cNvPr id="259" name="Line 268"/>
        <xdr:cNvSpPr>
          <a:spLocks/>
        </xdr:cNvSpPr>
      </xdr:nvSpPr>
      <xdr:spPr>
        <a:xfrm>
          <a:off x="1752600" y="29251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0</xdr:colOff>
      <xdr:row>214</xdr:row>
      <xdr:rowOff>0</xdr:rowOff>
    </xdr:from>
    <xdr:to>
      <xdr:col>17</xdr:col>
      <xdr:colOff>0</xdr:colOff>
      <xdr:row>216</xdr:row>
      <xdr:rowOff>0</xdr:rowOff>
    </xdr:to>
    <xdr:sp>
      <xdr:nvSpPr>
        <xdr:cNvPr id="260" name="AutoShape 269"/>
        <xdr:cNvSpPr>
          <a:spLocks/>
        </xdr:cNvSpPr>
      </xdr:nvSpPr>
      <xdr:spPr>
        <a:xfrm rot="10800000" flipH="1">
          <a:off x="3067050" y="32804100"/>
          <a:ext cx="657225" cy="3048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212</xdr:row>
      <xdr:rowOff>0</xdr:rowOff>
    </xdr:from>
    <xdr:to>
      <xdr:col>20</xdr:col>
      <xdr:colOff>0</xdr:colOff>
      <xdr:row>214</xdr:row>
      <xdr:rowOff>0</xdr:rowOff>
    </xdr:to>
    <xdr:sp>
      <xdr:nvSpPr>
        <xdr:cNvPr id="261" name="AutoShape 270"/>
        <xdr:cNvSpPr>
          <a:spLocks/>
        </xdr:cNvSpPr>
      </xdr:nvSpPr>
      <xdr:spPr>
        <a:xfrm flipH="1">
          <a:off x="3724275" y="32499300"/>
          <a:ext cx="657225" cy="3048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213</xdr:row>
      <xdr:rowOff>85725</xdr:rowOff>
    </xdr:from>
    <xdr:to>
      <xdr:col>5</xdr:col>
      <xdr:colOff>9525</xdr:colOff>
      <xdr:row>214</xdr:row>
      <xdr:rowOff>0</xdr:rowOff>
    </xdr:to>
    <xdr:sp>
      <xdr:nvSpPr>
        <xdr:cNvPr id="262" name="AutoShape 271"/>
        <xdr:cNvSpPr>
          <a:spLocks noChangeAspect="1"/>
        </xdr:cNvSpPr>
      </xdr:nvSpPr>
      <xdr:spPr>
        <a:xfrm>
          <a:off x="657225" y="32737425"/>
          <a:ext cx="447675" cy="66675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209</xdr:row>
      <xdr:rowOff>76200</xdr:rowOff>
    </xdr:from>
    <xdr:to>
      <xdr:col>14</xdr:col>
      <xdr:colOff>0</xdr:colOff>
      <xdr:row>211</xdr:row>
      <xdr:rowOff>0</xdr:rowOff>
    </xdr:to>
    <xdr:sp>
      <xdr:nvSpPr>
        <xdr:cNvPr id="263" name="AutoShape 272"/>
        <xdr:cNvSpPr>
          <a:spLocks/>
        </xdr:cNvSpPr>
      </xdr:nvSpPr>
      <xdr:spPr>
        <a:xfrm rot="10800000" flipV="1">
          <a:off x="1095375" y="32118300"/>
          <a:ext cx="1971675" cy="22860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210</xdr:row>
      <xdr:rowOff>85725</xdr:rowOff>
    </xdr:from>
    <xdr:to>
      <xdr:col>19</xdr:col>
      <xdr:colOff>190500</xdr:colOff>
      <xdr:row>211</xdr:row>
      <xdr:rowOff>0</xdr:rowOff>
    </xdr:to>
    <xdr:sp>
      <xdr:nvSpPr>
        <xdr:cNvPr id="264" name="AutoShape 273"/>
        <xdr:cNvSpPr>
          <a:spLocks noChangeAspect="1"/>
        </xdr:cNvSpPr>
      </xdr:nvSpPr>
      <xdr:spPr>
        <a:xfrm rot="10800000" flipV="1">
          <a:off x="3724275" y="32280225"/>
          <a:ext cx="628650" cy="66675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9525</xdr:colOff>
      <xdr:row>211</xdr:row>
      <xdr:rowOff>0</xdr:rowOff>
    </xdr:from>
    <xdr:to>
      <xdr:col>16</xdr:col>
      <xdr:colOff>209550</xdr:colOff>
      <xdr:row>211</xdr:row>
      <xdr:rowOff>76200</xdr:rowOff>
    </xdr:to>
    <xdr:sp>
      <xdr:nvSpPr>
        <xdr:cNvPr id="265" name="AutoShape 274"/>
        <xdr:cNvSpPr>
          <a:spLocks noChangeAspect="1"/>
        </xdr:cNvSpPr>
      </xdr:nvSpPr>
      <xdr:spPr>
        <a:xfrm flipV="1">
          <a:off x="3076575" y="32346900"/>
          <a:ext cx="638175" cy="7620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9525</xdr:colOff>
      <xdr:row>211</xdr:row>
      <xdr:rowOff>0</xdr:rowOff>
    </xdr:from>
    <xdr:to>
      <xdr:col>5</xdr:col>
      <xdr:colOff>0</xdr:colOff>
      <xdr:row>211</xdr:row>
      <xdr:rowOff>57150</xdr:rowOff>
    </xdr:to>
    <xdr:sp>
      <xdr:nvSpPr>
        <xdr:cNvPr id="266" name="AutoShape 275"/>
        <xdr:cNvSpPr>
          <a:spLocks noChangeAspect="1"/>
        </xdr:cNvSpPr>
      </xdr:nvSpPr>
      <xdr:spPr>
        <a:xfrm flipV="1">
          <a:off x="666750" y="32346900"/>
          <a:ext cx="428625" cy="5715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216</xdr:row>
      <xdr:rowOff>85725</xdr:rowOff>
    </xdr:from>
    <xdr:to>
      <xdr:col>20</xdr:col>
      <xdr:colOff>0</xdr:colOff>
      <xdr:row>219</xdr:row>
      <xdr:rowOff>47625</xdr:rowOff>
    </xdr:to>
    <xdr:grpSp>
      <xdr:nvGrpSpPr>
        <xdr:cNvPr id="267" name="Group 276"/>
        <xdr:cNvGrpSpPr>
          <a:grpSpLocks/>
        </xdr:cNvGrpSpPr>
      </xdr:nvGrpSpPr>
      <xdr:grpSpPr>
        <a:xfrm flipV="1">
          <a:off x="657225" y="33194625"/>
          <a:ext cx="3724275" cy="419100"/>
          <a:chOff x="51" y="2245"/>
          <a:chExt cx="289" cy="47"/>
        </a:xfrm>
        <a:solidFill>
          <a:srgbClr val="FFFFFF"/>
        </a:solidFill>
      </xdr:grpSpPr>
      <xdr:sp>
        <xdr:nvSpPr>
          <xdr:cNvPr id="268" name="AutoShape 277"/>
          <xdr:cNvSpPr>
            <a:spLocks noChangeAspect="1"/>
          </xdr:cNvSpPr>
        </xdr:nvSpPr>
        <xdr:spPr>
          <a:xfrm rot="10800000">
            <a:off x="85" y="2250"/>
            <a:ext cx="255" cy="42"/>
          </a:xfrm>
          <a:prstGeom prst="rtTriangle">
            <a:avLst/>
          </a:prstGeom>
          <a:pattFill prst="ltVert">
            <a:fgClr>
              <a:srgbClr val="993300"/>
            </a:fgClr>
            <a:bgClr>
              <a:srgbClr val="FFFFFF"/>
            </a:bgClr>
          </a:patt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69" name="AutoShape 278"/>
          <xdr:cNvSpPr>
            <a:spLocks noChangeAspect="1"/>
          </xdr:cNvSpPr>
        </xdr:nvSpPr>
        <xdr:spPr>
          <a:xfrm>
            <a:off x="51" y="2245"/>
            <a:ext cx="31" cy="5"/>
          </a:xfrm>
          <a:prstGeom prst="rtTriangle">
            <a:avLst/>
          </a:prstGeom>
          <a:pattFill prst="ltVert">
            <a:fgClr>
              <a:srgbClr val="993300"/>
            </a:fgClr>
            <a:bgClr>
              <a:srgbClr val="FFFFFF"/>
            </a:bgClr>
          </a:patt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219</xdr:row>
      <xdr:rowOff>0</xdr:rowOff>
    </xdr:from>
    <xdr:to>
      <xdr:col>20</xdr:col>
      <xdr:colOff>85725</xdr:colOff>
      <xdr:row>219</xdr:row>
      <xdr:rowOff>0</xdr:rowOff>
    </xdr:to>
    <xdr:sp>
      <xdr:nvSpPr>
        <xdr:cNvPr id="270" name="Line 279"/>
        <xdr:cNvSpPr>
          <a:spLocks/>
        </xdr:cNvSpPr>
      </xdr:nvSpPr>
      <xdr:spPr>
        <a:xfrm>
          <a:off x="581025" y="3356610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223</xdr:row>
      <xdr:rowOff>0</xdr:rowOff>
    </xdr:from>
    <xdr:to>
      <xdr:col>20</xdr:col>
      <xdr:colOff>85725</xdr:colOff>
      <xdr:row>223</xdr:row>
      <xdr:rowOff>0</xdr:rowOff>
    </xdr:to>
    <xdr:sp>
      <xdr:nvSpPr>
        <xdr:cNvPr id="271" name="Line 280"/>
        <xdr:cNvSpPr>
          <a:spLocks/>
        </xdr:cNvSpPr>
      </xdr:nvSpPr>
      <xdr:spPr>
        <a:xfrm>
          <a:off x="581025" y="3417570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227</xdr:row>
      <xdr:rowOff>0</xdr:rowOff>
    </xdr:from>
    <xdr:to>
      <xdr:col>20</xdr:col>
      <xdr:colOff>85725</xdr:colOff>
      <xdr:row>227</xdr:row>
      <xdr:rowOff>0</xdr:rowOff>
    </xdr:to>
    <xdr:sp>
      <xdr:nvSpPr>
        <xdr:cNvPr id="272" name="Line 281"/>
        <xdr:cNvSpPr>
          <a:spLocks/>
        </xdr:cNvSpPr>
      </xdr:nvSpPr>
      <xdr:spPr>
        <a:xfrm>
          <a:off x="581025" y="3478530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231</xdr:row>
      <xdr:rowOff>0</xdr:rowOff>
    </xdr:from>
    <xdr:to>
      <xdr:col>20</xdr:col>
      <xdr:colOff>85725</xdr:colOff>
      <xdr:row>231</xdr:row>
      <xdr:rowOff>0</xdr:rowOff>
    </xdr:to>
    <xdr:sp>
      <xdr:nvSpPr>
        <xdr:cNvPr id="273" name="Line 282"/>
        <xdr:cNvSpPr>
          <a:spLocks/>
        </xdr:cNvSpPr>
      </xdr:nvSpPr>
      <xdr:spPr>
        <a:xfrm>
          <a:off x="581025" y="3539490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219</xdr:row>
      <xdr:rowOff>114300</xdr:rowOff>
    </xdr:from>
    <xdr:to>
      <xdr:col>3</xdr:col>
      <xdr:colOff>0</xdr:colOff>
      <xdr:row>232</xdr:row>
      <xdr:rowOff>85725</xdr:rowOff>
    </xdr:to>
    <xdr:sp>
      <xdr:nvSpPr>
        <xdr:cNvPr id="274" name="Line 283"/>
        <xdr:cNvSpPr>
          <a:spLocks/>
        </xdr:cNvSpPr>
      </xdr:nvSpPr>
      <xdr:spPr>
        <a:xfrm>
          <a:off x="657225" y="33680400"/>
          <a:ext cx="0" cy="1952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219</xdr:row>
      <xdr:rowOff>114300</xdr:rowOff>
    </xdr:from>
    <xdr:to>
      <xdr:col>5</xdr:col>
      <xdr:colOff>0</xdr:colOff>
      <xdr:row>232</xdr:row>
      <xdr:rowOff>85725</xdr:rowOff>
    </xdr:to>
    <xdr:sp>
      <xdr:nvSpPr>
        <xdr:cNvPr id="275" name="Line 284"/>
        <xdr:cNvSpPr>
          <a:spLocks/>
        </xdr:cNvSpPr>
      </xdr:nvSpPr>
      <xdr:spPr>
        <a:xfrm>
          <a:off x="1095375" y="33680400"/>
          <a:ext cx="0" cy="1952625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219</xdr:row>
      <xdr:rowOff>114300</xdr:rowOff>
    </xdr:from>
    <xdr:to>
      <xdr:col>6</xdr:col>
      <xdr:colOff>0</xdr:colOff>
      <xdr:row>232</xdr:row>
      <xdr:rowOff>85725</xdr:rowOff>
    </xdr:to>
    <xdr:sp>
      <xdr:nvSpPr>
        <xdr:cNvPr id="276" name="Line 285"/>
        <xdr:cNvSpPr>
          <a:spLocks/>
        </xdr:cNvSpPr>
      </xdr:nvSpPr>
      <xdr:spPr>
        <a:xfrm>
          <a:off x="1314450" y="33680400"/>
          <a:ext cx="0" cy="1952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219</xdr:row>
      <xdr:rowOff>114300</xdr:rowOff>
    </xdr:from>
    <xdr:to>
      <xdr:col>8</xdr:col>
      <xdr:colOff>0</xdr:colOff>
      <xdr:row>232</xdr:row>
      <xdr:rowOff>85725</xdr:rowOff>
    </xdr:to>
    <xdr:sp>
      <xdr:nvSpPr>
        <xdr:cNvPr id="277" name="Line 286"/>
        <xdr:cNvSpPr>
          <a:spLocks/>
        </xdr:cNvSpPr>
      </xdr:nvSpPr>
      <xdr:spPr>
        <a:xfrm>
          <a:off x="1752600" y="33680400"/>
          <a:ext cx="0" cy="1952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0</xdr:colOff>
      <xdr:row>219</xdr:row>
      <xdr:rowOff>114300</xdr:rowOff>
    </xdr:from>
    <xdr:to>
      <xdr:col>14</xdr:col>
      <xdr:colOff>0</xdr:colOff>
      <xdr:row>232</xdr:row>
      <xdr:rowOff>85725</xdr:rowOff>
    </xdr:to>
    <xdr:sp>
      <xdr:nvSpPr>
        <xdr:cNvPr id="278" name="Line 287"/>
        <xdr:cNvSpPr>
          <a:spLocks/>
        </xdr:cNvSpPr>
      </xdr:nvSpPr>
      <xdr:spPr>
        <a:xfrm>
          <a:off x="3067050" y="33680400"/>
          <a:ext cx="0" cy="1952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219</xdr:row>
      <xdr:rowOff>114300</xdr:rowOff>
    </xdr:from>
    <xdr:to>
      <xdr:col>17</xdr:col>
      <xdr:colOff>0</xdr:colOff>
      <xdr:row>232</xdr:row>
      <xdr:rowOff>85725</xdr:rowOff>
    </xdr:to>
    <xdr:sp>
      <xdr:nvSpPr>
        <xdr:cNvPr id="279" name="Line 288"/>
        <xdr:cNvSpPr>
          <a:spLocks/>
        </xdr:cNvSpPr>
      </xdr:nvSpPr>
      <xdr:spPr>
        <a:xfrm>
          <a:off x="3724275" y="33680400"/>
          <a:ext cx="0" cy="1952625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219</xdr:row>
      <xdr:rowOff>114300</xdr:rowOff>
    </xdr:from>
    <xdr:to>
      <xdr:col>18</xdr:col>
      <xdr:colOff>0</xdr:colOff>
      <xdr:row>232</xdr:row>
      <xdr:rowOff>85725</xdr:rowOff>
    </xdr:to>
    <xdr:sp>
      <xdr:nvSpPr>
        <xdr:cNvPr id="280" name="Line 289"/>
        <xdr:cNvSpPr>
          <a:spLocks/>
        </xdr:cNvSpPr>
      </xdr:nvSpPr>
      <xdr:spPr>
        <a:xfrm>
          <a:off x="3943350" y="33680400"/>
          <a:ext cx="0" cy="1952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219</xdr:row>
      <xdr:rowOff>114300</xdr:rowOff>
    </xdr:from>
    <xdr:to>
      <xdr:col>20</xdr:col>
      <xdr:colOff>0</xdr:colOff>
      <xdr:row>232</xdr:row>
      <xdr:rowOff>85725</xdr:rowOff>
    </xdr:to>
    <xdr:sp>
      <xdr:nvSpPr>
        <xdr:cNvPr id="281" name="Line 290"/>
        <xdr:cNvSpPr>
          <a:spLocks/>
        </xdr:cNvSpPr>
      </xdr:nvSpPr>
      <xdr:spPr>
        <a:xfrm>
          <a:off x="4381500" y="33680400"/>
          <a:ext cx="0" cy="1952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189</xdr:row>
      <xdr:rowOff>0</xdr:rowOff>
    </xdr:from>
    <xdr:to>
      <xdr:col>27</xdr:col>
      <xdr:colOff>0</xdr:colOff>
      <xdr:row>189</xdr:row>
      <xdr:rowOff>0</xdr:rowOff>
    </xdr:to>
    <xdr:sp>
      <xdr:nvSpPr>
        <xdr:cNvPr id="282" name="Line 291"/>
        <xdr:cNvSpPr>
          <a:spLocks/>
        </xdr:cNvSpPr>
      </xdr:nvSpPr>
      <xdr:spPr>
        <a:xfrm>
          <a:off x="5257800" y="289941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27</xdr:col>
      <xdr:colOff>0</xdr:colOff>
      <xdr:row>182</xdr:row>
      <xdr:rowOff>0</xdr:rowOff>
    </xdr:from>
    <xdr:to>
      <xdr:col>27</xdr:col>
      <xdr:colOff>0</xdr:colOff>
      <xdr:row>189</xdr:row>
      <xdr:rowOff>0</xdr:rowOff>
    </xdr:to>
    <xdr:sp>
      <xdr:nvSpPr>
        <xdr:cNvPr id="283" name="Line 292"/>
        <xdr:cNvSpPr>
          <a:spLocks/>
        </xdr:cNvSpPr>
      </xdr:nvSpPr>
      <xdr:spPr>
        <a:xfrm flipV="1">
          <a:off x="5915025" y="279273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182</xdr:row>
      <xdr:rowOff>0</xdr:rowOff>
    </xdr:from>
    <xdr:to>
      <xdr:col>27</xdr:col>
      <xdr:colOff>0</xdr:colOff>
      <xdr:row>189</xdr:row>
      <xdr:rowOff>0</xdr:rowOff>
    </xdr:to>
    <xdr:sp>
      <xdr:nvSpPr>
        <xdr:cNvPr id="284" name="Line 293"/>
        <xdr:cNvSpPr>
          <a:spLocks/>
        </xdr:cNvSpPr>
      </xdr:nvSpPr>
      <xdr:spPr>
        <a:xfrm flipH="1">
          <a:off x="5257800" y="27927300"/>
          <a:ext cx="6572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197</xdr:row>
      <xdr:rowOff>0</xdr:rowOff>
    </xdr:from>
    <xdr:to>
      <xdr:col>17</xdr:col>
      <xdr:colOff>0</xdr:colOff>
      <xdr:row>199</xdr:row>
      <xdr:rowOff>0</xdr:rowOff>
    </xdr:to>
    <xdr:sp>
      <xdr:nvSpPr>
        <xdr:cNvPr id="285" name="Line 294"/>
        <xdr:cNvSpPr>
          <a:spLocks/>
        </xdr:cNvSpPr>
      </xdr:nvSpPr>
      <xdr:spPr>
        <a:xfrm>
          <a:off x="3724275" y="30213300"/>
          <a:ext cx="0" cy="3048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197</xdr:row>
      <xdr:rowOff>0</xdr:rowOff>
    </xdr:from>
    <xdr:to>
      <xdr:col>20</xdr:col>
      <xdr:colOff>0</xdr:colOff>
      <xdr:row>199</xdr:row>
      <xdr:rowOff>85725</xdr:rowOff>
    </xdr:to>
    <xdr:sp>
      <xdr:nvSpPr>
        <xdr:cNvPr id="286" name="Line 295"/>
        <xdr:cNvSpPr>
          <a:spLocks/>
        </xdr:cNvSpPr>
      </xdr:nvSpPr>
      <xdr:spPr>
        <a:xfrm>
          <a:off x="4381500" y="30213300"/>
          <a:ext cx="0" cy="390525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196</xdr:row>
      <xdr:rowOff>95250</xdr:rowOff>
    </xdr:from>
    <xdr:to>
      <xdr:col>3</xdr:col>
      <xdr:colOff>0</xdr:colOff>
      <xdr:row>196</xdr:row>
      <xdr:rowOff>152400</xdr:rowOff>
    </xdr:to>
    <xdr:sp>
      <xdr:nvSpPr>
        <xdr:cNvPr id="287" name="Line 296"/>
        <xdr:cNvSpPr>
          <a:spLocks/>
        </xdr:cNvSpPr>
      </xdr:nvSpPr>
      <xdr:spPr>
        <a:xfrm>
          <a:off x="657225" y="30156150"/>
          <a:ext cx="0" cy="571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85725</xdr:rowOff>
    </xdr:from>
    <xdr:to>
      <xdr:col>20</xdr:col>
      <xdr:colOff>0</xdr:colOff>
      <xdr:row>195</xdr:row>
      <xdr:rowOff>66675</xdr:rowOff>
    </xdr:to>
    <xdr:grpSp>
      <xdr:nvGrpSpPr>
        <xdr:cNvPr id="288" name="Group 297"/>
        <xdr:cNvGrpSpPr>
          <a:grpSpLocks/>
        </xdr:cNvGrpSpPr>
      </xdr:nvGrpSpPr>
      <xdr:grpSpPr>
        <a:xfrm>
          <a:off x="657225" y="29537025"/>
          <a:ext cx="3724275" cy="438150"/>
          <a:chOff x="51" y="2128"/>
          <a:chExt cx="289" cy="46"/>
        </a:xfrm>
        <a:solidFill>
          <a:srgbClr val="FFFFFF"/>
        </a:solidFill>
      </xdr:grpSpPr>
      <xdr:sp>
        <xdr:nvSpPr>
          <xdr:cNvPr id="289" name="AutoShape 298"/>
          <xdr:cNvSpPr>
            <a:spLocks noChangeAspect="1"/>
          </xdr:cNvSpPr>
        </xdr:nvSpPr>
        <xdr:spPr>
          <a:xfrm rot="10800000" flipH="1">
            <a:off x="51" y="2135"/>
            <a:ext cx="239" cy="37"/>
          </a:xfrm>
          <a:prstGeom prst="rtTriangle">
            <a:avLst/>
          </a:prstGeom>
          <a:pattFill prst="ltVert">
            <a:fgClr>
              <a:srgbClr val="339966"/>
            </a:fgClr>
            <a:bgClr>
              <a:srgbClr val="FFFFFF"/>
            </a:bgClr>
          </a:patt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90" name="AutoShape 299"/>
          <xdr:cNvSpPr>
            <a:spLocks noChangeAspect="1"/>
          </xdr:cNvSpPr>
        </xdr:nvSpPr>
        <xdr:spPr>
          <a:xfrm flipH="1">
            <a:off x="289" y="2128"/>
            <a:ext cx="51" cy="7"/>
          </a:xfrm>
          <a:prstGeom prst="rtTriangle">
            <a:avLst/>
          </a:prstGeom>
          <a:pattFill prst="ltVert">
            <a:fgClr>
              <a:srgbClr val="339966"/>
            </a:fgClr>
            <a:bgClr>
              <a:srgbClr val="FFFFFF"/>
            </a:bgClr>
          </a:patt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91" name="Line 300"/>
          <xdr:cNvSpPr>
            <a:spLocks/>
          </xdr:cNvSpPr>
        </xdr:nvSpPr>
        <xdr:spPr>
          <a:xfrm>
            <a:off x="86" y="2135"/>
            <a:ext cx="0" cy="32"/>
          </a:xfrm>
          <a:prstGeom prst="line">
            <a:avLst/>
          </a:prstGeom>
          <a:noFill/>
          <a:ln w="190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92" name="Line 301"/>
          <xdr:cNvSpPr>
            <a:spLocks/>
          </xdr:cNvSpPr>
        </xdr:nvSpPr>
        <xdr:spPr>
          <a:xfrm>
            <a:off x="51" y="2135"/>
            <a:ext cx="0" cy="39"/>
          </a:xfrm>
          <a:prstGeom prst="line">
            <a:avLst/>
          </a:prstGeom>
          <a:noFill/>
          <a:ln w="190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93" name="Line 302"/>
          <xdr:cNvSpPr>
            <a:spLocks/>
          </xdr:cNvSpPr>
        </xdr:nvSpPr>
        <xdr:spPr>
          <a:xfrm>
            <a:off x="340" y="2129"/>
            <a:ext cx="0" cy="6"/>
          </a:xfrm>
          <a:prstGeom prst="line">
            <a:avLst/>
          </a:prstGeom>
          <a:noFill/>
          <a:ln w="190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180</xdr:row>
      <xdr:rowOff>133350</xdr:rowOff>
    </xdr:from>
    <xdr:to>
      <xdr:col>6</xdr:col>
      <xdr:colOff>0</xdr:colOff>
      <xdr:row>188</xdr:row>
      <xdr:rowOff>104775</xdr:rowOff>
    </xdr:to>
    <xdr:sp>
      <xdr:nvSpPr>
        <xdr:cNvPr id="294" name="Line 303"/>
        <xdr:cNvSpPr>
          <a:spLocks/>
        </xdr:cNvSpPr>
      </xdr:nvSpPr>
      <xdr:spPr>
        <a:xfrm>
          <a:off x="1314450" y="27755850"/>
          <a:ext cx="0" cy="1190625"/>
        </a:xfrm>
        <a:prstGeom prst="line">
          <a:avLst/>
        </a:prstGeom>
        <a:noFill/>
        <a:ln w="31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221</xdr:row>
      <xdr:rowOff>47625</xdr:rowOff>
    </xdr:from>
    <xdr:to>
      <xdr:col>20</xdr:col>
      <xdr:colOff>0</xdr:colOff>
      <xdr:row>223</xdr:row>
      <xdr:rowOff>47625</xdr:rowOff>
    </xdr:to>
    <xdr:grpSp>
      <xdr:nvGrpSpPr>
        <xdr:cNvPr id="295" name="Group 304"/>
        <xdr:cNvGrpSpPr>
          <a:grpSpLocks/>
        </xdr:cNvGrpSpPr>
      </xdr:nvGrpSpPr>
      <xdr:grpSpPr>
        <a:xfrm flipV="1">
          <a:off x="657225" y="33918525"/>
          <a:ext cx="3724275" cy="304800"/>
          <a:chOff x="51" y="2128"/>
          <a:chExt cx="289" cy="46"/>
        </a:xfrm>
        <a:solidFill>
          <a:srgbClr val="FFFFFF"/>
        </a:solidFill>
      </xdr:grpSpPr>
      <xdr:sp>
        <xdr:nvSpPr>
          <xdr:cNvPr id="296" name="AutoShape 305"/>
          <xdr:cNvSpPr>
            <a:spLocks noChangeAspect="1"/>
          </xdr:cNvSpPr>
        </xdr:nvSpPr>
        <xdr:spPr>
          <a:xfrm rot="10800000" flipH="1">
            <a:off x="51" y="2135"/>
            <a:ext cx="239" cy="37"/>
          </a:xfrm>
          <a:prstGeom prst="rtTriangle">
            <a:avLst/>
          </a:prstGeom>
          <a:pattFill prst="ltVert">
            <a:fgClr>
              <a:srgbClr val="993300"/>
            </a:fgClr>
            <a:bgClr>
              <a:srgbClr val="FFFFFF"/>
            </a:bgClr>
          </a:patt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97" name="AutoShape 306"/>
          <xdr:cNvSpPr>
            <a:spLocks noChangeAspect="1"/>
          </xdr:cNvSpPr>
        </xdr:nvSpPr>
        <xdr:spPr>
          <a:xfrm flipH="1">
            <a:off x="289" y="2128"/>
            <a:ext cx="51" cy="7"/>
          </a:xfrm>
          <a:prstGeom prst="rtTriangle">
            <a:avLst/>
          </a:prstGeom>
          <a:pattFill prst="ltVert">
            <a:fgClr>
              <a:srgbClr val="993300"/>
            </a:fgClr>
            <a:bgClr>
              <a:srgbClr val="FFFFFF"/>
            </a:bgClr>
          </a:patt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98" name="Line 307"/>
          <xdr:cNvSpPr>
            <a:spLocks/>
          </xdr:cNvSpPr>
        </xdr:nvSpPr>
        <xdr:spPr>
          <a:xfrm>
            <a:off x="86" y="2135"/>
            <a:ext cx="0" cy="32"/>
          </a:xfrm>
          <a:prstGeom prst="line">
            <a:avLst/>
          </a:prstGeom>
          <a:pattFill prst="ltVert">
            <a:fgClr>
              <a:srgbClr val="993300"/>
            </a:fgClr>
            <a:bgClr>
              <a:srgbClr val="FFFFFF"/>
            </a:bgClr>
          </a:patt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99" name="Line 308"/>
          <xdr:cNvSpPr>
            <a:spLocks/>
          </xdr:cNvSpPr>
        </xdr:nvSpPr>
        <xdr:spPr>
          <a:xfrm>
            <a:off x="51" y="2135"/>
            <a:ext cx="0" cy="39"/>
          </a:xfrm>
          <a:prstGeom prst="line">
            <a:avLst/>
          </a:prstGeom>
          <a:pattFill prst="ltVert">
            <a:fgClr>
              <a:srgbClr val="993300"/>
            </a:fgClr>
            <a:bgClr>
              <a:srgbClr val="FFFFFF"/>
            </a:bgClr>
          </a:patt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00" name="Line 309"/>
          <xdr:cNvSpPr>
            <a:spLocks/>
          </xdr:cNvSpPr>
        </xdr:nvSpPr>
        <xdr:spPr>
          <a:xfrm>
            <a:off x="340" y="2129"/>
            <a:ext cx="0" cy="6"/>
          </a:xfrm>
          <a:prstGeom prst="line">
            <a:avLst/>
          </a:prstGeom>
          <a:pattFill prst="ltVert">
            <a:fgClr>
              <a:srgbClr val="993300"/>
            </a:fgClr>
            <a:bgClr>
              <a:srgbClr val="FFFFFF"/>
            </a:bgClr>
          </a:pattFill>
          <a:ln w="1905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226</xdr:row>
      <xdr:rowOff>123825</xdr:rowOff>
    </xdr:from>
    <xdr:to>
      <xdr:col>20</xdr:col>
      <xdr:colOff>0</xdr:colOff>
      <xdr:row>228</xdr:row>
      <xdr:rowOff>9525</xdr:rowOff>
    </xdr:to>
    <xdr:grpSp>
      <xdr:nvGrpSpPr>
        <xdr:cNvPr id="301" name="Group 310"/>
        <xdr:cNvGrpSpPr>
          <a:grpSpLocks/>
        </xdr:cNvGrpSpPr>
      </xdr:nvGrpSpPr>
      <xdr:grpSpPr>
        <a:xfrm>
          <a:off x="657225" y="34756725"/>
          <a:ext cx="3724275" cy="190500"/>
          <a:chOff x="51" y="2128"/>
          <a:chExt cx="289" cy="46"/>
        </a:xfrm>
        <a:solidFill>
          <a:srgbClr val="FFFFFF"/>
        </a:solidFill>
      </xdr:grpSpPr>
      <xdr:sp>
        <xdr:nvSpPr>
          <xdr:cNvPr id="302" name="AutoShape 311"/>
          <xdr:cNvSpPr>
            <a:spLocks noChangeAspect="1"/>
          </xdr:cNvSpPr>
        </xdr:nvSpPr>
        <xdr:spPr>
          <a:xfrm rot="10800000" flipH="1">
            <a:off x="51" y="2135"/>
            <a:ext cx="239" cy="37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03" name="AutoShape 312"/>
          <xdr:cNvSpPr>
            <a:spLocks noChangeAspect="1"/>
          </xdr:cNvSpPr>
        </xdr:nvSpPr>
        <xdr:spPr>
          <a:xfrm flipH="1">
            <a:off x="289" y="2128"/>
            <a:ext cx="51" cy="7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04" name="Line 313"/>
          <xdr:cNvSpPr>
            <a:spLocks/>
          </xdr:cNvSpPr>
        </xdr:nvSpPr>
        <xdr:spPr>
          <a:xfrm>
            <a:off x="86" y="2135"/>
            <a:ext cx="0" cy="32"/>
          </a:xfrm>
          <a:prstGeom prst="lin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05" name="Line 314"/>
          <xdr:cNvSpPr>
            <a:spLocks/>
          </xdr:cNvSpPr>
        </xdr:nvSpPr>
        <xdr:spPr>
          <a:xfrm>
            <a:off x="51" y="2135"/>
            <a:ext cx="0" cy="39"/>
          </a:xfrm>
          <a:prstGeom prst="lin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06" name="Line 315"/>
          <xdr:cNvSpPr>
            <a:spLocks/>
          </xdr:cNvSpPr>
        </xdr:nvSpPr>
        <xdr:spPr>
          <a:xfrm>
            <a:off x="340" y="2129"/>
            <a:ext cx="0" cy="6"/>
          </a:xfrm>
          <a:prstGeom prst="lin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230</xdr:row>
      <xdr:rowOff>28575</xdr:rowOff>
    </xdr:from>
    <xdr:to>
      <xdr:col>20</xdr:col>
      <xdr:colOff>0</xdr:colOff>
      <xdr:row>235</xdr:row>
      <xdr:rowOff>76200</xdr:rowOff>
    </xdr:to>
    <xdr:grpSp>
      <xdr:nvGrpSpPr>
        <xdr:cNvPr id="307" name="Group 316"/>
        <xdr:cNvGrpSpPr>
          <a:grpSpLocks/>
        </xdr:cNvGrpSpPr>
      </xdr:nvGrpSpPr>
      <xdr:grpSpPr>
        <a:xfrm>
          <a:off x="657225" y="35271075"/>
          <a:ext cx="3724275" cy="809625"/>
          <a:chOff x="51" y="2128"/>
          <a:chExt cx="289" cy="46"/>
        </a:xfrm>
        <a:solidFill>
          <a:srgbClr val="FFFFFF"/>
        </a:solidFill>
      </xdr:grpSpPr>
      <xdr:sp>
        <xdr:nvSpPr>
          <xdr:cNvPr id="308" name="AutoShape 317"/>
          <xdr:cNvSpPr>
            <a:spLocks noChangeAspect="1"/>
          </xdr:cNvSpPr>
        </xdr:nvSpPr>
        <xdr:spPr>
          <a:xfrm rot="10800000" flipH="1">
            <a:off x="51" y="2135"/>
            <a:ext cx="239" cy="37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09" name="AutoShape 318"/>
          <xdr:cNvSpPr>
            <a:spLocks noChangeAspect="1"/>
          </xdr:cNvSpPr>
        </xdr:nvSpPr>
        <xdr:spPr>
          <a:xfrm flipH="1">
            <a:off x="289" y="2128"/>
            <a:ext cx="51" cy="7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10" name="Line 319"/>
          <xdr:cNvSpPr>
            <a:spLocks/>
          </xdr:cNvSpPr>
        </xdr:nvSpPr>
        <xdr:spPr>
          <a:xfrm>
            <a:off x="86" y="2135"/>
            <a:ext cx="0" cy="32"/>
          </a:xfrm>
          <a:prstGeom prst="lin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11" name="Line 320"/>
          <xdr:cNvSpPr>
            <a:spLocks/>
          </xdr:cNvSpPr>
        </xdr:nvSpPr>
        <xdr:spPr>
          <a:xfrm>
            <a:off x="51" y="2135"/>
            <a:ext cx="0" cy="39"/>
          </a:xfrm>
          <a:prstGeom prst="lin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12" name="Line 321"/>
          <xdr:cNvSpPr>
            <a:spLocks/>
          </xdr:cNvSpPr>
        </xdr:nvSpPr>
        <xdr:spPr>
          <a:xfrm>
            <a:off x="340" y="2129"/>
            <a:ext cx="0" cy="6"/>
          </a:xfrm>
          <a:prstGeom prst="lin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7</xdr:col>
      <xdr:colOff>209550</xdr:colOff>
      <xdr:row>240</xdr:row>
      <xdr:rowOff>152400</xdr:rowOff>
    </xdr:from>
    <xdr:to>
      <xdr:col>19</xdr:col>
      <xdr:colOff>209550</xdr:colOff>
      <xdr:row>241</xdr:row>
      <xdr:rowOff>0</xdr:rowOff>
    </xdr:to>
    <xdr:sp>
      <xdr:nvSpPr>
        <xdr:cNvPr id="313" name="Line 322"/>
        <xdr:cNvSpPr>
          <a:spLocks/>
        </xdr:cNvSpPr>
      </xdr:nvSpPr>
      <xdr:spPr>
        <a:xfrm flipV="1">
          <a:off x="1743075" y="36918900"/>
          <a:ext cx="2628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241</xdr:row>
      <xdr:rowOff>0</xdr:rowOff>
    </xdr:from>
    <xdr:to>
      <xdr:col>17</xdr:col>
      <xdr:colOff>0</xdr:colOff>
      <xdr:row>246</xdr:row>
      <xdr:rowOff>0</xdr:rowOff>
    </xdr:to>
    <xdr:sp>
      <xdr:nvSpPr>
        <xdr:cNvPr id="314" name="Line 323"/>
        <xdr:cNvSpPr>
          <a:spLocks/>
        </xdr:cNvSpPr>
      </xdr:nvSpPr>
      <xdr:spPr>
        <a:xfrm>
          <a:off x="3724275" y="36918900"/>
          <a:ext cx="0" cy="762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241</xdr:row>
      <xdr:rowOff>0</xdr:rowOff>
    </xdr:from>
    <xdr:to>
      <xdr:col>8</xdr:col>
      <xdr:colOff>0</xdr:colOff>
      <xdr:row>248</xdr:row>
      <xdr:rowOff>0</xdr:rowOff>
    </xdr:to>
    <xdr:sp>
      <xdr:nvSpPr>
        <xdr:cNvPr id="315" name="Line 324"/>
        <xdr:cNvSpPr>
          <a:spLocks/>
        </xdr:cNvSpPr>
      </xdr:nvSpPr>
      <xdr:spPr>
        <a:xfrm flipH="1">
          <a:off x="1095375" y="36918900"/>
          <a:ext cx="657225" cy="1066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9525</xdr:colOff>
      <xdr:row>247</xdr:row>
      <xdr:rowOff>152400</xdr:rowOff>
    </xdr:from>
    <xdr:to>
      <xdr:col>5</xdr:col>
      <xdr:colOff>190500</xdr:colOff>
      <xdr:row>248</xdr:row>
      <xdr:rowOff>142875</xdr:rowOff>
    </xdr:to>
    <xdr:grpSp>
      <xdr:nvGrpSpPr>
        <xdr:cNvPr id="316" name="Group 325"/>
        <xdr:cNvGrpSpPr>
          <a:grpSpLocks/>
        </xdr:cNvGrpSpPr>
      </xdr:nvGrpSpPr>
      <xdr:grpSpPr>
        <a:xfrm>
          <a:off x="885825" y="37985700"/>
          <a:ext cx="400050" cy="142875"/>
          <a:chOff x="87" y="996"/>
          <a:chExt cx="31" cy="16"/>
        </a:xfrm>
        <a:solidFill>
          <a:srgbClr val="FFFFFF"/>
        </a:solidFill>
      </xdr:grpSpPr>
      <xdr:sp>
        <xdr:nvSpPr>
          <xdr:cNvPr id="317" name="AutoShape 326"/>
          <xdr:cNvSpPr>
            <a:spLocks/>
          </xdr:cNvSpPr>
        </xdr:nvSpPr>
        <xdr:spPr>
          <a:xfrm>
            <a:off x="94" y="998"/>
            <a:ext cx="17" cy="8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18" name="Oval 327"/>
          <xdr:cNvSpPr>
            <a:spLocks/>
          </xdr:cNvSpPr>
        </xdr:nvSpPr>
        <xdr:spPr>
          <a:xfrm>
            <a:off x="100" y="996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19" name="Oval 328"/>
          <xdr:cNvSpPr>
            <a:spLocks/>
          </xdr:cNvSpPr>
        </xdr:nvSpPr>
        <xdr:spPr>
          <a:xfrm>
            <a:off x="100" y="1007"/>
            <a:ext cx="5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20" name="Line 329"/>
          <xdr:cNvSpPr>
            <a:spLocks/>
          </xdr:cNvSpPr>
        </xdr:nvSpPr>
        <xdr:spPr>
          <a:xfrm>
            <a:off x="87" y="1012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246</xdr:row>
      <xdr:rowOff>0</xdr:rowOff>
    </xdr:from>
    <xdr:to>
      <xdr:col>17</xdr:col>
      <xdr:colOff>104775</xdr:colOff>
      <xdr:row>246</xdr:row>
      <xdr:rowOff>76200</xdr:rowOff>
    </xdr:to>
    <xdr:sp>
      <xdr:nvSpPr>
        <xdr:cNvPr id="321" name="AutoShape 330"/>
        <xdr:cNvSpPr>
          <a:spLocks/>
        </xdr:cNvSpPr>
      </xdr:nvSpPr>
      <xdr:spPr>
        <a:xfrm>
          <a:off x="3609975" y="37680900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16</xdr:col>
      <xdr:colOff>180975</xdr:colOff>
      <xdr:row>245</xdr:row>
      <xdr:rowOff>133350</xdr:rowOff>
    </xdr:from>
    <xdr:to>
      <xdr:col>17</xdr:col>
      <xdr:colOff>28575</xdr:colOff>
      <xdr:row>246</xdr:row>
      <xdr:rowOff>19050</xdr:rowOff>
    </xdr:to>
    <xdr:sp>
      <xdr:nvSpPr>
        <xdr:cNvPr id="322" name="Oval 331"/>
        <xdr:cNvSpPr>
          <a:spLocks/>
        </xdr:cNvSpPr>
      </xdr:nvSpPr>
      <xdr:spPr>
        <a:xfrm>
          <a:off x="3686175" y="37661850"/>
          <a:ext cx="6667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133350</xdr:colOff>
      <xdr:row>240</xdr:row>
      <xdr:rowOff>0</xdr:rowOff>
    </xdr:from>
    <xdr:to>
      <xdr:col>23</xdr:col>
      <xdr:colOff>47625</xdr:colOff>
      <xdr:row>241</xdr:row>
      <xdr:rowOff>104775</xdr:rowOff>
    </xdr:to>
    <xdr:grpSp>
      <xdr:nvGrpSpPr>
        <xdr:cNvPr id="323" name="Group 332"/>
        <xdr:cNvGrpSpPr>
          <a:grpSpLocks/>
        </xdr:cNvGrpSpPr>
      </xdr:nvGrpSpPr>
      <xdr:grpSpPr>
        <a:xfrm>
          <a:off x="4733925" y="36766500"/>
          <a:ext cx="352425" cy="257175"/>
          <a:chOff x="383" y="1952"/>
          <a:chExt cx="28" cy="28"/>
        </a:xfrm>
        <a:solidFill>
          <a:srgbClr val="FFFFFF"/>
        </a:solidFill>
      </xdr:grpSpPr>
      <xdr:sp>
        <xdr:nvSpPr>
          <xdr:cNvPr id="324" name="Oval 333"/>
          <xdr:cNvSpPr>
            <a:spLocks/>
          </xdr:cNvSpPr>
        </xdr:nvSpPr>
        <xdr:spPr>
          <a:xfrm>
            <a:off x="390" y="1959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25" name="Line 334"/>
          <xdr:cNvSpPr>
            <a:spLocks/>
          </xdr:cNvSpPr>
        </xdr:nvSpPr>
        <xdr:spPr>
          <a:xfrm>
            <a:off x="397" y="1952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26" name="Line 335"/>
          <xdr:cNvSpPr>
            <a:spLocks/>
          </xdr:cNvSpPr>
        </xdr:nvSpPr>
        <xdr:spPr>
          <a:xfrm rot="16200000">
            <a:off x="383" y="1966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240</xdr:row>
      <xdr:rowOff>95250</xdr:rowOff>
    </xdr:from>
    <xdr:to>
      <xdr:col>14</xdr:col>
      <xdr:colOff>0</xdr:colOff>
      <xdr:row>241</xdr:row>
      <xdr:rowOff>57150</xdr:rowOff>
    </xdr:to>
    <xdr:sp>
      <xdr:nvSpPr>
        <xdr:cNvPr id="327" name="Line 336"/>
        <xdr:cNvSpPr>
          <a:spLocks/>
        </xdr:cNvSpPr>
      </xdr:nvSpPr>
      <xdr:spPr>
        <a:xfrm>
          <a:off x="3067050" y="36861750"/>
          <a:ext cx="0" cy="1143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16</xdr:col>
      <xdr:colOff>133350</xdr:colOff>
      <xdr:row>244</xdr:row>
      <xdr:rowOff>0</xdr:rowOff>
    </xdr:from>
    <xdr:to>
      <xdr:col>17</xdr:col>
      <xdr:colOff>76200</xdr:colOff>
      <xdr:row>244</xdr:row>
      <xdr:rowOff>0</xdr:rowOff>
    </xdr:to>
    <xdr:sp>
      <xdr:nvSpPr>
        <xdr:cNvPr id="328" name="Line 337"/>
        <xdr:cNvSpPr>
          <a:spLocks/>
        </xdr:cNvSpPr>
      </xdr:nvSpPr>
      <xdr:spPr>
        <a:xfrm rot="16200000">
          <a:off x="3638550" y="37376100"/>
          <a:ext cx="16192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133350</xdr:colOff>
      <xdr:row>245</xdr:row>
      <xdr:rowOff>104775</xdr:rowOff>
    </xdr:from>
    <xdr:to>
      <xdr:col>6</xdr:col>
      <xdr:colOff>76200</xdr:colOff>
      <xdr:row>245</xdr:row>
      <xdr:rowOff>114300</xdr:rowOff>
    </xdr:to>
    <xdr:sp>
      <xdr:nvSpPr>
        <xdr:cNvPr id="329" name="Line 338"/>
        <xdr:cNvSpPr>
          <a:spLocks/>
        </xdr:cNvSpPr>
      </xdr:nvSpPr>
      <xdr:spPr>
        <a:xfrm rot="-3011665">
          <a:off x="1228725" y="37633275"/>
          <a:ext cx="16192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152400</xdr:colOff>
      <xdr:row>250</xdr:row>
      <xdr:rowOff>0</xdr:rowOff>
    </xdr:from>
    <xdr:to>
      <xdr:col>22</xdr:col>
      <xdr:colOff>133350</xdr:colOff>
      <xdr:row>250</xdr:row>
      <xdr:rowOff>0</xdr:rowOff>
    </xdr:to>
    <xdr:sp>
      <xdr:nvSpPr>
        <xdr:cNvPr id="330" name="Line 339"/>
        <xdr:cNvSpPr>
          <a:spLocks/>
        </xdr:cNvSpPr>
      </xdr:nvSpPr>
      <xdr:spPr>
        <a:xfrm>
          <a:off x="1028700" y="38290500"/>
          <a:ext cx="392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240</xdr:row>
      <xdr:rowOff>123825</xdr:rowOff>
    </xdr:from>
    <xdr:to>
      <xdr:col>2</xdr:col>
      <xdr:colOff>0</xdr:colOff>
      <xdr:row>248</xdr:row>
      <xdr:rowOff>57150</xdr:rowOff>
    </xdr:to>
    <xdr:sp>
      <xdr:nvSpPr>
        <xdr:cNvPr id="331" name="Line 340"/>
        <xdr:cNvSpPr>
          <a:spLocks/>
        </xdr:cNvSpPr>
      </xdr:nvSpPr>
      <xdr:spPr>
        <a:xfrm>
          <a:off x="438150" y="3689032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240</xdr:row>
      <xdr:rowOff>114300</xdr:rowOff>
    </xdr:from>
    <xdr:to>
      <xdr:col>21</xdr:col>
      <xdr:colOff>0</xdr:colOff>
      <xdr:row>246</xdr:row>
      <xdr:rowOff>57150</xdr:rowOff>
    </xdr:to>
    <xdr:sp>
      <xdr:nvSpPr>
        <xdr:cNvPr id="332" name="Line 341"/>
        <xdr:cNvSpPr>
          <a:spLocks/>
        </xdr:cNvSpPr>
      </xdr:nvSpPr>
      <xdr:spPr>
        <a:xfrm>
          <a:off x="4600575" y="368808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249</xdr:row>
      <xdr:rowOff>104775</xdr:rowOff>
    </xdr:from>
    <xdr:to>
      <xdr:col>5</xdr:col>
      <xdr:colOff>0</xdr:colOff>
      <xdr:row>250</xdr:row>
      <xdr:rowOff>57150</xdr:rowOff>
    </xdr:to>
    <xdr:sp>
      <xdr:nvSpPr>
        <xdr:cNvPr id="333" name="Line 342"/>
        <xdr:cNvSpPr>
          <a:spLocks/>
        </xdr:cNvSpPr>
      </xdr:nvSpPr>
      <xdr:spPr>
        <a:xfrm>
          <a:off x="1095375" y="382428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249</xdr:row>
      <xdr:rowOff>104775</xdr:rowOff>
    </xdr:from>
    <xdr:to>
      <xdr:col>6</xdr:col>
      <xdr:colOff>0</xdr:colOff>
      <xdr:row>250</xdr:row>
      <xdr:rowOff>57150</xdr:rowOff>
    </xdr:to>
    <xdr:sp>
      <xdr:nvSpPr>
        <xdr:cNvPr id="334" name="Line 343"/>
        <xdr:cNvSpPr>
          <a:spLocks/>
        </xdr:cNvSpPr>
      </xdr:nvSpPr>
      <xdr:spPr>
        <a:xfrm>
          <a:off x="1314450" y="382428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0</xdr:colOff>
      <xdr:row>249</xdr:row>
      <xdr:rowOff>104775</xdr:rowOff>
    </xdr:from>
    <xdr:to>
      <xdr:col>14</xdr:col>
      <xdr:colOff>0</xdr:colOff>
      <xdr:row>250</xdr:row>
      <xdr:rowOff>57150</xdr:rowOff>
    </xdr:to>
    <xdr:sp>
      <xdr:nvSpPr>
        <xdr:cNvPr id="335" name="Line 344"/>
        <xdr:cNvSpPr>
          <a:spLocks/>
        </xdr:cNvSpPr>
      </xdr:nvSpPr>
      <xdr:spPr>
        <a:xfrm>
          <a:off x="3067050" y="382428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249</xdr:row>
      <xdr:rowOff>104775</xdr:rowOff>
    </xdr:from>
    <xdr:to>
      <xdr:col>17</xdr:col>
      <xdr:colOff>0</xdr:colOff>
      <xdr:row>250</xdr:row>
      <xdr:rowOff>57150</xdr:rowOff>
    </xdr:to>
    <xdr:sp>
      <xdr:nvSpPr>
        <xdr:cNvPr id="336" name="Line 345"/>
        <xdr:cNvSpPr>
          <a:spLocks/>
        </xdr:cNvSpPr>
      </xdr:nvSpPr>
      <xdr:spPr>
        <a:xfrm>
          <a:off x="3724275" y="382428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249</xdr:row>
      <xdr:rowOff>104775</xdr:rowOff>
    </xdr:from>
    <xdr:to>
      <xdr:col>18</xdr:col>
      <xdr:colOff>0</xdr:colOff>
      <xdr:row>250</xdr:row>
      <xdr:rowOff>57150</xdr:rowOff>
    </xdr:to>
    <xdr:sp>
      <xdr:nvSpPr>
        <xdr:cNvPr id="337" name="Line 346"/>
        <xdr:cNvSpPr>
          <a:spLocks/>
        </xdr:cNvSpPr>
      </xdr:nvSpPr>
      <xdr:spPr>
        <a:xfrm>
          <a:off x="3943350" y="382428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249</xdr:row>
      <xdr:rowOff>104775</xdr:rowOff>
    </xdr:from>
    <xdr:to>
      <xdr:col>20</xdr:col>
      <xdr:colOff>0</xdr:colOff>
      <xdr:row>250</xdr:row>
      <xdr:rowOff>57150</xdr:rowOff>
    </xdr:to>
    <xdr:sp>
      <xdr:nvSpPr>
        <xdr:cNvPr id="338" name="Line 347"/>
        <xdr:cNvSpPr>
          <a:spLocks/>
        </xdr:cNvSpPr>
      </xdr:nvSpPr>
      <xdr:spPr>
        <a:xfrm>
          <a:off x="4381500" y="382428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152400</xdr:colOff>
      <xdr:row>248</xdr:row>
      <xdr:rowOff>0</xdr:rowOff>
    </xdr:from>
    <xdr:to>
      <xdr:col>2</xdr:col>
      <xdr:colOff>66675</xdr:colOff>
      <xdr:row>248</xdr:row>
      <xdr:rowOff>0</xdr:rowOff>
    </xdr:to>
    <xdr:sp>
      <xdr:nvSpPr>
        <xdr:cNvPr id="339" name="Line 348"/>
        <xdr:cNvSpPr>
          <a:spLocks/>
        </xdr:cNvSpPr>
      </xdr:nvSpPr>
      <xdr:spPr>
        <a:xfrm>
          <a:off x="371475" y="379857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152400</xdr:colOff>
      <xdr:row>241</xdr:row>
      <xdr:rowOff>0</xdr:rowOff>
    </xdr:from>
    <xdr:to>
      <xdr:col>2</xdr:col>
      <xdr:colOff>66675</xdr:colOff>
      <xdr:row>241</xdr:row>
      <xdr:rowOff>0</xdr:rowOff>
    </xdr:to>
    <xdr:sp>
      <xdr:nvSpPr>
        <xdr:cNvPr id="340" name="Line 349"/>
        <xdr:cNvSpPr>
          <a:spLocks/>
        </xdr:cNvSpPr>
      </xdr:nvSpPr>
      <xdr:spPr>
        <a:xfrm>
          <a:off x="371475" y="3691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152400</xdr:colOff>
      <xdr:row>246</xdr:row>
      <xdr:rowOff>0</xdr:rowOff>
    </xdr:from>
    <xdr:to>
      <xdr:col>21</xdr:col>
      <xdr:colOff>66675</xdr:colOff>
      <xdr:row>246</xdr:row>
      <xdr:rowOff>0</xdr:rowOff>
    </xdr:to>
    <xdr:sp>
      <xdr:nvSpPr>
        <xdr:cNvPr id="341" name="Line 350"/>
        <xdr:cNvSpPr>
          <a:spLocks/>
        </xdr:cNvSpPr>
      </xdr:nvSpPr>
      <xdr:spPr>
        <a:xfrm>
          <a:off x="4533900" y="37680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152400</xdr:colOff>
      <xdr:row>244</xdr:row>
      <xdr:rowOff>0</xdr:rowOff>
    </xdr:from>
    <xdr:to>
      <xdr:col>21</xdr:col>
      <xdr:colOff>66675</xdr:colOff>
      <xdr:row>244</xdr:row>
      <xdr:rowOff>0</xdr:rowOff>
    </xdr:to>
    <xdr:sp>
      <xdr:nvSpPr>
        <xdr:cNvPr id="342" name="Line 351"/>
        <xdr:cNvSpPr>
          <a:spLocks/>
        </xdr:cNvSpPr>
      </xdr:nvSpPr>
      <xdr:spPr>
        <a:xfrm>
          <a:off x="4533900" y="373761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152400</xdr:colOff>
      <xdr:row>241</xdr:row>
      <xdr:rowOff>0</xdr:rowOff>
    </xdr:from>
    <xdr:to>
      <xdr:col>21</xdr:col>
      <xdr:colOff>66675</xdr:colOff>
      <xdr:row>241</xdr:row>
      <xdr:rowOff>0</xdr:rowOff>
    </xdr:to>
    <xdr:sp>
      <xdr:nvSpPr>
        <xdr:cNvPr id="343" name="Line 352"/>
        <xdr:cNvSpPr>
          <a:spLocks/>
        </xdr:cNvSpPr>
      </xdr:nvSpPr>
      <xdr:spPr>
        <a:xfrm>
          <a:off x="4533900" y="36918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252</xdr:row>
      <xdr:rowOff>0</xdr:rowOff>
    </xdr:from>
    <xdr:to>
      <xdr:col>20</xdr:col>
      <xdr:colOff>85725</xdr:colOff>
      <xdr:row>252</xdr:row>
      <xdr:rowOff>0</xdr:rowOff>
    </xdr:to>
    <xdr:sp>
      <xdr:nvSpPr>
        <xdr:cNvPr id="344" name="Line 353"/>
        <xdr:cNvSpPr>
          <a:spLocks/>
        </xdr:cNvSpPr>
      </xdr:nvSpPr>
      <xdr:spPr>
        <a:xfrm>
          <a:off x="581025" y="3859530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256</xdr:row>
      <xdr:rowOff>0</xdr:rowOff>
    </xdr:from>
    <xdr:to>
      <xdr:col>20</xdr:col>
      <xdr:colOff>85725</xdr:colOff>
      <xdr:row>256</xdr:row>
      <xdr:rowOff>0</xdr:rowOff>
    </xdr:to>
    <xdr:sp>
      <xdr:nvSpPr>
        <xdr:cNvPr id="345" name="Line 354"/>
        <xdr:cNvSpPr>
          <a:spLocks/>
        </xdr:cNvSpPr>
      </xdr:nvSpPr>
      <xdr:spPr>
        <a:xfrm>
          <a:off x="581025" y="3920490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260</xdr:row>
      <xdr:rowOff>0</xdr:rowOff>
    </xdr:from>
    <xdr:to>
      <xdr:col>20</xdr:col>
      <xdr:colOff>85725</xdr:colOff>
      <xdr:row>260</xdr:row>
      <xdr:rowOff>0</xdr:rowOff>
    </xdr:to>
    <xdr:sp>
      <xdr:nvSpPr>
        <xdr:cNvPr id="346" name="Line 355"/>
        <xdr:cNvSpPr>
          <a:spLocks/>
        </xdr:cNvSpPr>
      </xdr:nvSpPr>
      <xdr:spPr>
        <a:xfrm>
          <a:off x="581025" y="3981450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263</xdr:row>
      <xdr:rowOff>0</xdr:rowOff>
    </xdr:from>
    <xdr:to>
      <xdr:col>20</xdr:col>
      <xdr:colOff>85725</xdr:colOff>
      <xdr:row>263</xdr:row>
      <xdr:rowOff>0</xdr:rowOff>
    </xdr:to>
    <xdr:sp>
      <xdr:nvSpPr>
        <xdr:cNvPr id="347" name="Line 356"/>
        <xdr:cNvSpPr>
          <a:spLocks/>
        </xdr:cNvSpPr>
      </xdr:nvSpPr>
      <xdr:spPr>
        <a:xfrm>
          <a:off x="581025" y="4027170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266</xdr:row>
      <xdr:rowOff>0</xdr:rowOff>
    </xdr:from>
    <xdr:to>
      <xdr:col>20</xdr:col>
      <xdr:colOff>85725</xdr:colOff>
      <xdr:row>266</xdr:row>
      <xdr:rowOff>0</xdr:rowOff>
    </xdr:to>
    <xdr:sp>
      <xdr:nvSpPr>
        <xdr:cNvPr id="348" name="Line 357"/>
        <xdr:cNvSpPr>
          <a:spLocks/>
        </xdr:cNvSpPr>
      </xdr:nvSpPr>
      <xdr:spPr>
        <a:xfrm>
          <a:off x="581025" y="4072890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269</xdr:row>
      <xdr:rowOff>0</xdr:rowOff>
    </xdr:from>
    <xdr:to>
      <xdr:col>20</xdr:col>
      <xdr:colOff>85725</xdr:colOff>
      <xdr:row>269</xdr:row>
      <xdr:rowOff>0</xdr:rowOff>
    </xdr:to>
    <xdr:sp>
      <xdr:nvSpPr>
        <xdr:cNvPr id="349" name="Line 358"/>
        <xdr:cNvSpPr>
          <a:spLocks/>
        </xdr:cNvSpPr>
      </xdr:nvSpPr>
      <xdr:spPr>
        <a:xfrm>
          <a:off x="581025" y="4118610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256</xdr:row>
      <xdr:rowOff>0</xdr:rowOff>
    </xdr:from>
    <xdr:to>
      <xdr:col>20</xdr:col>
      <xdr:colOff>0</xdr:colOff>
      <xdr:row>258</xdr:row>
      <xdr:rowOff>76200</xdr:rowOff>
    </xdr:to>
    <xdr:sp>
      <xdr:nvSpPr>
        <xdr:cNvPr id="350" name="AutoShape 359"/>
        <xdr:cNvSpPr>
          <a:spLocks noChangeAspect="1"/>
        </xdr:cNvSpPr>
      </xdr:nvSpPr>
      <xdr:spPr>
        <a:xfrm rot="10800000">
          <a:off x="1095375" y="39204900"/>
          <a:ext cx="3286125" cy="381000"/>
        </a:xfrm>
        <a:prstGeom prst="rtTriangle">
          <a:avLst/>
        </a:prstGeom>
        <a:pattFill prst="ltVert">
          <a:fgClr>
            <a:srgbClr val="339966"/>
          </a:fgClr>
          <a:bgClr>
            <a:srgbClr val="FFFFFF"/>
          </a:bgClr>
        </a:patt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180975</xdr:colOff>
      <xdr:row>240</xdr:row>
      <xdr:rowOff>123825</xdr:rowOff>
    </xdr:from>
    <xdr:to>
      <xdr:col>19</xdr:col>
      <xdr:colOff>209550</xdr:colOff>
      <xdr:row>240</xdr:row>
      <xdr:rowOff>133350</xdr:rowOff>
    </xdr:to>
    <xdr:sp>
      <xdr:nvSpPr>
        <xdr:cNvPr id="351" name="Line 360"/>
        <xdr:cNvSpPr>
          <a:spLocks/>
        </xdr:cNvSpPr>
      </xdr:nvSpPr>
      <xdr:spPr>
        <a:xfrm flipV="1">
          <a:off x="1714500" y="36890325"/>
          <a:ext cx="26574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260</xdr:row>
      <xdr:rowOff>0</xdr:rowOff>
    </xdr:from>
    <xdr:to>
      <xdr:col>20</xdr:col>
      <xdr:colOff>0</xdr:colOff>
      <xdr:row>261</xdr:row>
      <xdr:rowOff>0</xdr:rowOff>
    </xdr:to>
    <xdr:sp>
      <xdr:nvSpPr>
        <xdr:cNvPr id="352" name="Rectangle 361"/>
        <xdr:cNvSpPr>
          <a:spLocks/>
        </xdr:cNvSpPr>
      </xdr:nvSpPr>
      <xdr:spPr>
        <a:xfrm>
          <a:off x="3943350" y="39814500"/>
          <a:ext cx="438150" cy="1524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261</xdr:row>
      <xdr:rowOff>104775</xdr:rowOff>
    </xdr:from>
    <xdr:to>
      <xdr:col>20</xdr:col>
      <xdr:colOff>0</xdr:colOff>
      <xdr:row>263</xdr:row>
      <xdr:rowOff>0</xdr:rowOff>
    </xdr:to>
    <xdr:sp>
      <xdr:nvSpPr>
        <xdr:cNvPr id="353" name="AutoShape 362"/>
        <xdr:cNvSpPr>
          <a:spLocks noChangeAspect="1"/>
        </xdr:cNvSpPr>
      </xdr:nvSpPr>
      <xdr:spPr>
        <a:xfrm flipH="1">
          <a:off x="3943350" y="40071675"/>
          <a:ext cx="438150" cy="200025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269</xdr:row>
      <xdr:rowOff>0</xdr:rowOff>
    </xdr:from>
    <xdr:to>
      <xdr:col>14</xdr:col>
      <xdr:colOff>0</xdr:colOff>
      <xdr:row>271</xdr:row>
      <xdr:rowOff>0</xdr:rowOff>
    </xdr:to>
    <xdr:sp>
      <xdr:nvSpPr>
        <xdr:cNvPr id="354" name="AutoShape 363"/>
        <xdr:cNvSpPr>
          <a:spLocks/>
        </xdr:cNvSpPr>
      </xdr:nvSpPr>
      <xdr:spPr>
        <a:xfrm rot="10800000">
          <a:off x="1095375" y="41186100"/>
          <a:ext cx="1971675" cy="3048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251</xdr:row>
      <xdr:rowOff>0</xdr:rowOff>
    </xdr:from>
    <xdr:to>
      <xdr:col>5</xdr:col>
      <xdr:colOff>0</xdr:colOff>
      <xdr:row>275</xdr:row>
      <xdr:rowOff>0</xdr:rowOff>
    </xdr:to>
    <xdr:sp>
      <xdr:nvSpPr>
        <xdr:cNvPr id="355" name="Line 364"/>
        <xdr:cNvSpPr>
          <a:spLocks/>
        </xdr:cNvSpPr>
      </xdr:nvSpPr>
      <xdr:spPr>
        <a:xfrm>
          <a:off x="1095375" y="38442900"/>
          <a:ext cx="0" cy="365760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275</xdr:row>
      <xdr:rowOff>0</xdr:rowOff>
    </xdr:to>
    <xdr:sp>
      <xdr:nvSpPr>
        <xdr:cNvPr id="356" name="Line 365"/>
        <xdr:cNvSpPr>
          <a:spLocks/>
        </xdr:cNvSpPr>
      </xdr:nvSpPr>
      <xdr:spPr>
        <a:xfrm>
          <a:off x="1314450" y="38442900"/>
          <a:ext cx="0" cy="3657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251</xdr:row>
      <xdr:rowOff>0</xdr:rowOff>
    </xdr:from>
    <xdr:to>
      <xdr:col>8</xdr:col>
      <xdr:colOff>0</xdr:colOff>
      <xdr:row>275</xdr:row>
      <xdr:rowOff>0</xdr:rowOff>
    </xdr:to>
    <xdr:sp>
      <xdr:nvSpPr>
        <xdr:cNvPr id="357" name="Line 366"/>
        <xdr:cNvSpPr>
          <a:spLocks/>
        </xdr:cNvSpPr>
      </xdr:nvSpPr>
      <xdr:spPr>
        <a:xfrm>
          <a:off x="1752600" y="38442900"/>
          <a:ext cx="0" cy="3657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0</xdr:colOff>
      <xdr:row>251</xdr:row>
      <xdr:rowOff>0</xdr:rowOff>
    </xdr:from>
    <xdr:to>
      <xdr:col>14</xdr:col>
      <xdr:colOff>0</xdr:colOff>
      <xdr:row>275</xdr:row>
      <xdr:rowOff>0</xdr:rowOff>
    </xdr:to>
    <xdr:sp>
      <xdr:nvSpPr>
        <xdr:cNvPr id="358" name="Line 367"/>
        <xdr:cNvSpPr>
          <a:spLocks/>
        </xdr:cNvSpPr>
      </xdr:nvSpPr>
      <xdr:spPr>
        <a:xfrm>
          <a:off x="3067050" y="38442900"/>
          <a:ext cx="0" cy="3657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251</xdr:row>
      <xdr:rowOff>0</xdr:rowOff>
    </xdr:from>
    <xdr:to>
      <xdr:col>17</xdr:col>
      <xdr:colOff>0</xdr:colOff>
      <xdr:row>275</xdr:row>
      <xdr:rowOff>0</xdr:rowOff>
    </xdr:to>
    <xdr:sp>
      <xdr:nvSpPr>
        <xdr:cNvPr id="359" name="Line 368"/>
        <xdr:cNvSpPr>
          <a:spLocks/>
        </xdr:cNvSpPr>
      </xdr:nvSpPr>
      <xdr:spPr>
        <a:xfrm>
          <a:off x="3724275" y="38442900"/>
          <a:ext cx="0" cy="365760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251</xdr:row>
      <xdr:rowOff>0</xdr:rowOff>
    </xdr:from>
    <xdr:to>
      <xdr:col>18</xdr:col>
      <xdr:colOff>0</xdr:colOff>
      <xdr:row>275</xdr:row>
      <xdr:rowOff>0</xdr:rowOff>
    </xdr:to>
    <xdr:sp>
      <xdr:nvSpPr>
        <xdr:cNvPr id="360" name="Line 369"/>
        <xdr:cNvSpPr>
          <a:spLocks/>
        </xdr:cNvSpPr>
      </xdr:nvSpPr>
      <xdr:spPr>
        <a:xfrm>
          <a:off x="3943350" y="38442900"/>
          <a:ext cx="0" cy="3657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251</xdr:row>
      <xdr:rowOff>0</xdr:rowOff>
    </xdr:from>
    <xdr:to>
      <xdr:col>20</xdr:col>
      <xdr:colOff>0</xdr:colOff>
      <xdr:row>275</xdr:row>
      <xdr:rowOff>0</xdr:rowOff>
    </xdr:to>
    <xdr:sp>
      <xdr:nvSpPr>
        <xdr:cNvPr id="361" name="Line 370"/>
        <xdr:cNvSpPr>
          <a:spLocks/>
        </xdr:cNvSpPr>
      </xdr:nvSpPr>
      <xdr:spPr>
        <a:xfrm>
          <a:off x="4381500" y="38442900"/>
          <a:ext cx="0" cy="3657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249</xdr:row>
      <xdr:rowOff>104775</xdr:rowOff>
    </xdr:from>
    <xdr:to>
      <xdr:col>8</xdr:col>
      <xdr:colOff>0</xdr:colOff>
      <xdr:row>250</xdr:row>
      <xdr:rowOff>57150</xdr:rowOff>
    </xdr:to>
    <xdr:sp>
      <xdr:nvSpPr>
        <xdr:cNvPr id="362" name="Line 371"/>
        <xdr:cNvSpPr>
          <a:spLocks/>
        </xdr:cNvSpPr>
      </xdr:nvSpPr>
      <xdr:spPr>
        <a:xfrm>
          <a:off x="1752600" y="382428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0</xdr:colOff>
      <xdr:row>269</xdr:row>
      <xdr:rowOff>0</xdr:rowOff>
    </xdr:from>
    <xdr:to>
      <xdr:col>17</xdr:col>
      <xdr:colOff>0</xdr:colOff>
      <xdr:row>271</xdr:row>
      <xdr:rowOff>0</xdr:rowOff>
    </xdr:to>
    <xdr:sp>
      <xdr:nvSpPr>
        <xdr:cNvPr id="363" name="AutoShape 372"/>
        <xdr:cNvSpPr>
          <a:spLocks/>
        </xdr:cNvSpPr>
      </xdr:nvSpPr>
      <xdr:spPr>
        <a:xfrm rot="10800000" flipH="1">
          <a:off x="3067050" y="41186100"/>
          <a:ext cx="657225" cy="3048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267</xdr:row>
      <xdr:rowOff>0</xdr:rowOff>
    </xdr:from>
    <xdr:to>
      <xdr:col>20</xdr:col>
      <xdr:colOff>0</xdr:colOff>
      <xdr:row>269</xdr:row>
      <xdr:rowOff>0</xdr:rowOff>
    </xdr:to>
    <xdr:sp>
      <xdr:nvSpPr>
        <xdr:cNvPr id="364" name="AutoShape 373"/>
        <xdr:cNvSpPr>
          <a:spLocks/>
        </xdr:cNvSpPr>
      </xdr:nvSpPr>
      <xdr:spPr>
        <a:xfrm flipH="1">
          <a:off x="3724275" y="40881300"/>
          <a:ext cx="657225" cy="3048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264</xdr:row>
      <xdr:rowOff>76200</xdr:rowOff>
    </xdr:from>
    <xdr:to>
      <xdr:col>14</xdr:col>
      <xdr:colOff>0</xdr:colOff>
      <xdr:row>266</xdr:row>
      <xdr:rowOff>0</xdr:rowOff>
    </xdr:to>
    <xdr:sp>
      <xdr:nvSpPr>
        <xdr:cNvPr id="365" name="AutoShape 374"/>
        <xdr:cNvSpPr>
          <a:spLocks/>
        </xdr:cNvSpPr>
      </xdr:nvSpPr>
      <xdr:spPr>
        <a:xfrm rot="10800000" flipV="1">
          <a:off x="1095375" y="40500300"/>
          <a:ext cx="1971675" cy="22860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265</xdr:row>
      <xdr:rowOff>85725</xdr:rowOff>
    </xdr:from>
    <xdr:to>
      <xdr:col>19</xdr:col>
      <xdr:colOff>190500</xdr:colOff>
      <xdr:row>266</xdr:row>
      <xdr:rowOff>0</xdr:rowOff>
    </xdr:to>
    <xdr:sp>
      <xdr:nvSpPr>
        <xdr:cNvPr id="366" name="AutoShape 375"/>
        <xdr:cNvSpPr>
          <a:spLocks noChangeAspect="1"/>
        </xdr:cNvSpPr>
      </xdr:nvSpPr>
      <xdr:spPr>
        <a:xfrm rot="10800000" flipV="1">
          <a:off x="3724275" y="40662225"/>
          <a:ext cx="628650" cy="66675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9525</xdr:colOff>
      <xdr:row>266</xdr:row>
      <xdr:rowOff>0</xdr:rowOff>
    </xdr:from>
    <xdr:to>
      <xdr:col>16</xdr:col>
      <xdr:colOff>209550</xdr:colOff>
      <xdr:row>266</xdr:row>
      <xdr:rowOff>76200</xdr:rowOff>
    </xdr:to>
    <xdr:sp>
      <xdr:nvSpPr>
        <xdr:cNvPr id="367" name="AutoShape 376"/>
        <xdr:cNvSpPr>
          <a:spLocks noChangeAspect="1"/>
        </xdr:cNvSpPr>
      </xdr:nvSpPr>
      <xdr:spPr>
        <a:xfrm flipV="1">
          <a:off x="3076575" y="40728900"/>
          <a:ext cx="638175" cy="7620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271</xdr:row>
      <xdr:rowOff>85725</xdr:rowOff>
    </xdr:from>
    <xdr:to>
      <xdr:col>20</xdr:col>
      <xdr:colOff>0</xdr:colOff>
      <xdr:row>274</xdr:row>
      <xdr:rowOff>0</xdr:rowOff>
    </xdr:to>
    <xdr:sp>
      <xdr:nvSpPr>
        <xdr:cNvPr id="368" name="AutoShape 377"/>
        <xdr:cNvSpPr>
          <a:spLocks noChangeAspect="1"/>
        </xdr:cNvSpPr>
      </xdr:nvSpPr>
      <xdr:spPr>
        <a:xfrm rot="10800000" flipV="1">
          <a:off x="1095375" y="41576625"/>
          <a:ext cx="3286125" cy="371475"/>
        </a:xfrm>
        <a:prstGeom prst="rtTriangle">
          <a:avLst/>
        </a:prstGeom>
        <a:pattFill prst="ltVert">
          <a:fgClr>
            <a:srgbClr val="993300"/>
          </a:fgClr>
          <a:bgClr>
            <a:srgbClr val="FFFFFF"/>
          </a:bgClr>
        </a:patt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274</xdr:row>
      <xdr:rowOff>0</xdr:rowOff>
    </xdr:from>
    <xdr:to>
      <xdr:col>20</xdr:col>
      <xdr:colOff>85725</xdr:colOff>
      <xdr:row>274</xdr:row>
      <xdr:rowOff>0</xdr:rowOff>
    </xdr:to>
    <xdr:sp>
      <xdr:nvSpPr>
        <xdr:cNvPr id="369" name="Line 378"/>
        <xdr:cNvSpPr>
          <a:spLocks/>
        </xdr:cNvSpPr>
      </xdr:nvSpPr>
      <xdr:spPr>
        <a:xfrm>
          <a:off x="581025" y="4194810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278</xdr:row>
      <xdr:rowOff>0</xdr:rowOff>
    </xdr:from>
    <xdr:to>
      <xdr:col>20</xdr:col>
      <xdr:colOff>85725</xdr:colOff>
      <xdr:row>278</xdr:row>
      <xdr:rowOff>0</xdr:rowOff>
    </xdr:to>
    <xdr:sp>
      <xdr:nvSpPr>
        <xdr:cNvPr id="370" name="Line 379"/>
        <xdr:cNvSpPr>
          <a:spLocks/>
        </xdr:cNvSpPr>
      </xdr:nvSpPr>
      <xdr:spPr>
        <a:xfrm>
          <a:off x="581025" y="4255770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282</xdr:row>
      <xdr:rowOff>0</xdr:rowOff>
    </xdr:from>
    <xdr:to>
      <xdr:col>20</xdr:col>
      <xdr:colOff>85725</xdr:colOff>
      <xdr:row>282</xdr:row>
      <xdr:rowOff>0</xdr:rowOff>
    </xdr:to>
    <xdr:sp>
      <xdr:nvSpPr>
        <xdr:cNvPr id="371" name="Line 380"/>
        <xdr:cNvSpPr>
          <a:spLocks/>
        </xdr:cNvSpPr>
      </xdr:nvSpPr>
      <xdr:spPr>
        <a:xfrm>
          <a:off x="581025" y="4316730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285</xdr:row>
      <xdr:rowOff>85725</xdr:rowOff>
    </xdr:from>
    <xdr:to>
      <xdr:col>20</xdr:col>
      <xdr:colOff>85725</xdr:colOff>
      <xdr:row>285</xdr:row>
      <xdr:rowOff>85725</xdr:rowOff>
    </xdr:to>
    <xdr:sp>
      <xdr:nvSpPr>
        <xdr:cNvPr id="372" name="Line 381"/>
        <xdr:cNvSpPr>
          <a:spLocks/>
        </xdr:cNvSpPr>
      </xdr:nvSpPr>
      <xdr:spPr>
        <a:xfrm>
          <a:off x="581025" y="43710225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274</xdr:row>
      <xdr:rowOff>114300</xdr:rowOff>
    </xdr:from>
    <xdr:to>
      <xdr:col>3</xdr:col>
      <xdr:colOff>0</xdr:colOff>
      <xdr:row>287</xdr:row>
      <xdr:rowOff>85725</xdr:rowOff>
    </xdr:to>
    <xdr:sp>
      <xdr:nvSpPr>
        <xdr:cNvPr id="373" name="Line 382"/>
        <xdr:cNvSpPr>
          <a:spLocks/>
        </xdr:cNvSpPr>
      </xdr:nvSpPr>
      <xdr:spPr>
        <a:xfrm>
          <a:off x="657225" y="42062400"/>
          <a:ext cx="0" cy="1952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274</xdr:row>
      <xdr:rowOff>114300</xdr:rowOff>
    </xdr:from>
    <xdr:to>
      <xdr:col>5</xdr:col>
      <xdr:colOff>0</xdr:colOff>
      <xdr:row>287</xdr:row>
      <xdr:rowOff>85725</xdr:rowOff>
    </xdr:to>
    <xdr:sp>
      <xdr:nvSpPr>
        <xdr:cNvPr id="374" name="Line 383"/>
        <xdr:cNvSpPr>
          <a:spLocks/>
        </xdr:cNvSpPr>
      </xdr:nvSpPr>
      <xdr:spPr>
        <a:xfrm>
          <a:off x="1095375" y="42062400"/>
          <a:ext cx="0" cy="1952625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274</xdr:row>
      <xdr:rowOff>114300</xdr:rowOff>
    </xdr:from>
    <xdr:to>
      <xdr:col>6</xdr:col>
      <xdr:colOff>0</xdr:colOff>
      <xdr:row>287</xdr:row>
      <xdr:rowOff>85725</xdr:rowOff>
    </xdr:to>
    <xdr:sp>
      <xdr:nvSpPr>
        <xdr:cNvPr id="375" name="Line 384"/>
        <xdr:cNvSpPr>
          <a:spLocks/>
        </xdr:cNvSpPr>
      </xdr:nvSpPr>
      <xdr:spPr>
        <a:xfrm>
          <a:off x="1314450" y="42062400"/>
          <a:ext cx="0" cy="1952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274</xdr:row>
      <xdr:rowOff>114300</xdr:rowOff>
    </xdr:from>
    <xdr:to>
      <xdr:col>8</xdr:col>
      <xdr:colOff>0</xdr:colOff>
      <xdr:row>287</xdr:row>
      <xdr:rowOff>85725</xdr:rowOff>
    </xdr:to>
    <xdr:sp>
      <xdr:nvSpPr>
        <xdr:cNvPr id="376" name="Line 385"/>
        <xdr:cNvSpPr>
          <a:spLocks/>
        </xdr:cNvSpPr>
      </xdr:nvSpPr>
      <xdr:spPr>
        <a:xfrm>
          <a:off x="1752600" y="42062400"/>
          <a:ext cx="0" cy="1952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0</xdr:colOff>
      <xdr:row>274</xdr:row>
      <xdr:rowOff>114300</xdr:rowOff>
    </xdr:from>
    <xdr:to>
      <xdr:col>14</xdr:col>
      <xdr:colOff>0</xdr:colOff>
      <xdr:row>287</xdr:row>
      <xdr:rowOff>85725</xdr:rowOff>
    </xdr:to>
    <xdr:sp>
      <xdr:nvSpPr>
        <xdr:cNvPr id="377" name="Line 386"/>
        <xdr:cNvSpPr>
          <a:spLocks/>
        </xdr:cNvSpPr>
      </xdr:nvSpPr>
      <xdr:spPr>
        <a:xfrm>
          <a:off x="3067050" y="42062400"/>
          <a:ext cx="0" cy="1952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274</xdr:row>
      <xdr:rowOff>114300</xdr:rowOff>
    </xdr:from>
    <xdr:to>
      <xdr:col>17</xdr:col>
      <xdr:colOff>0</xdr:colOff>
      <xdr:row>287</xdr:row>
      <xdr:rowOff>85725</xdr:rowOff>
    </xdr:to>
    <xdr:sp>
      <xdr:nvSpPr>
        <xdr:cNvPr id="378" name="Line 387"/>
        <xdr:cNvSpPr>
          <a:spLocks/>
        </xdr:cNvSpPr>
      </xdr:nvSpPr>
      <xdr:spPr>
        <a:xfrm>
          <a:off x="3724275" y="42062400"/>
          <a:ext cx="0" cy="1952625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274</xdr:row>
      <xdr:rowOff>114300</xdr:rowOff>
    </xdr:from>
    <xdr:to>
      <xdr:col>18</xdr:col>
      <xdr:colOff>0</xdr:colOff>
      <xdr:row>287</xdr:row>
      <xdr:rowOff>85725</xdr:rowOff>
    </xdr:to>
    <xdr:sp>
      <xdr:nvSpPr>
        <xdr:cNvPr id="379" name="Line 388"/>
        <xdr:cNvSpPr>
          <a:spLocks/>
        </xdr:cNvSpPr>
      </xdr:nvSpPr>
      <xdr:spPr>
        <a:xfrm>
          <a:off x="3943350" y="42062400"/>
          <a:ext cx="0" cy="1952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274</xdr:row>
      <xdr:rowOff>114300</xdr:rowOff>
    </xdr:from>
    <xdr:to>
      <xdr:col>20</xdr:col>
      <xdr:colOff>0</xdr:colOff>
      <xdr:row>287</xdr:row>
      <xdr:rowOff>85725</xdr:rowOff>
    </xdr:to>
    <xdr:sp>
      <xdr:nvSpPr>
        <xdr:cNvPr id="380" name="Line 389"/>
        <xdr:cNvSpPr>
          <a:spLocks/>
        </xdr:cNvSpPr>
      </xdr:nvSpPr>
      <xdr:spPr>
        <a:xfrm>
          <a:off x="4381500" y="42062400"/>
          <a:ext cx="0" cy="1952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248</xdr:row>
      <xdr:rowOff>0</xdr:rowOff>
    </xdr:from>
    <xdr:to>
      <xdr:col>27</xdr:col>
      <xdr:colOff>0</xdr:colOff>
      <xdr:row>248</xdr:row>
      <xdr:rowOff>0</xdr:rowOff>
    </xdr:to>
    <xdr:sp>
      <xdr:nvSpPr>
        <xdr:cNvPr id="381" name="Line 390"/>
        <xdr:cNvSpPr>
          <a:spLocks/>
        </xdr:cNvSpPr>
      </xdr:nvSpPr>
      <xdr:spPr>
        <a:xfrm>
          <a:off x="5257800" y="379857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27</xdr:col>
      <xdr:colOff>0</xdr:colOff>
      <xdr:row>241</xdr:row>
      <xdr:rowOff>0</xdr:rowOff>
    </xdr:from>
    <xdr:to>
      <xdr:col>27</xdr:col>
      <xdr:colOff>0</xdr:colOff>
      <xdr:row>248</xdr:row>
      <xdr:rowOff>0</xdr:rowOff>
    </xdr:to>
    <xdr:sp>
      <xdr:nvSpPr>
        <xdr:cNvPr id="382" name="Line 391"/>
        <xdr:cNvSpPr>
          <a:spLocks/>
        </xdr:cNvSpPr>
      </xdr:nvSpPr>
      <xdr:spPr>
        <a:xfrm flipV="1">
          <a:off x="5915025" y="369189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0</xdr:colOff>
      <xdr:row>241</xdr:row>
      <xdr:rowOff>0</xdr:rowOff>
    </xdr:from>
    <xdr:to>
      <xdr:col>27</xdr:col>
      <xdr:colOff>0</xdr:colOff>
      <xdr:row>248</xdr:row>
      <xdr:rowOff>0</xdr:rowOff>
    </xdr:to>
    <xdr:sp>
      <xdr:nvSpPr>
        <xdr:cNvPr id="383" name="Line 392"/>
        <xdr:cNvSpPr>
          <a:spLocks/>
        </xdr:cNvSpPr>
      </xdr:nvSpPr>
      <xdr:spPr>
        <a:xfrm flipH="1">
          <a:off x="5257800" y="36918900"/>
          <a:ext cx="6572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256</xdr:row>
      <xdr:rowOff>0</xdr:rowOff>
    </xdr:from>
    <xdr:to>
      <xdr:col>17</xdr:col>
      <xdr:colOff>0</xdr:colOff>
      <xdr:row>258</xdr:row>
      <xdr:rowOff>0</xdr:rowOff>
    </xdr:to>
    <xdr:sp>
      <xdr:nvSpPr>
        <xdr:cNvPr id="384" name="Line 393"/>
        <xdr:cNvSpPr>
          <a:spLocks/>
        </xdr:cNvSpPr>
      </xdr:nvSpPr>
      <xdr:spPr>
        <a:xfrm>
          <a:off x="3724275" y="39204900"/>
          <a:ext cx="0" cy="3048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256</xdr:row>
      <xdr:rowOff>0</xdr:rowOff>
    </xdr:from>
    <xdr:to>
      <xdr:col>20</xdr:col>
      <xdr:colOff>0</xdr:colOff>
      <xdr:row>258</xdr:row>
      <xdr:rowOff>85725</xdr:rowOff>
    </xdr:to>
    <xdr:sp>
      <xdr:nvSpPr>
        <xdr:cNvPr id="385" name="Line 394"/>
        <xdr:cNvSpPr>
          <a:spLocks/>
        </xdr:cNvSpPr>
      </xdr:nvSpPr>
      <xdr:spPr>
        <a:xfrm>
          <a:off x="4381500" y="39204900"/>
          <a:ext cx="0" cy="390525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9525</xdr:colOff>
      <xdr:row>251</xdr:row>
      <xdr:rowOff>95250</xdr:rowOff>
    </xdr:from>
    <xdr:to>
      <xdr:col>20</xdr:col>
      <xdr:colOff>0</xdr:colOff>
      <xdr:row>254</xdr:row>
      <xdr:rowOff>0</xdr:rowOff>
    </xdr:to>
    <xdr:grpSp>
      <xdr:nvGrpSpPr>
        <xdr:cNvPr id="386" name="Group 395"/>
        <xdr:cNvGrpSpPr>
          <a:grpSpLocks/>
        </xdr:cNvGrpSpPr>
      </xdr:nvGrpSpPr>
      <xdr:grpSpPr>
        <a:xfrm>
          <a:off x="1104900" y="38538150"/>
          <a:ext cx="3276600" cy="361950"/>
          <a:chOff x="86" y="3087"/>
          <a:chExt cx="254" cy="41"/>
        </a:xfrm>
        <a:solidFill>
          <a:srgbClr val="FFFFFF"/>
        </a:solidFill>
      </xdr:grpSpPr>
      <xdr:sp>
        <xdr:nvSpPr>
          <xdr:cNvPr id="387" name="AutoShape 396"/>
          <xdr:cNvSpPr>
            <a:spLocks noChangeAspect="1"/>
          </xdr:cNvSpPr>
        </xdr:nvSpPr>
        <xdr:spPr>
          <a:xfrm rot="10800000" flipH="1">
            <a:off x="86" y="3094"/>
            <a:ext cx="204" cy="34"/>
          </a:xfrm>
          <a:prstGeom prst="rtTriangle">
            <a:avLst/>
          </a:prstGeom>
          <a:pattFill prst="ltVert">
            <a:fgClr>
              <a:srgbClr val="339966"/>
            </a:fgClr>
            <a:bgClr>
              <a:srgbClr val="FFFFFF"/>
            </a:bgClr>
          </a:patt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88" name="AutoShape 397"/>
          <xdr:cNvSpPr>
            <a:spLocks noChangeAspect="1"/>
          </xdr:cNvSpPr>
        </xdr:nvSpPr>
        <xdr:spPr>
          <a:xfrm flipH="1">
            <a:off x="289" y="3087"/>
            <a:ext cx="51" cy="7"/>
          </a:xfrm>
          <a:prstGeom prst="rtTriangle">
            <a:avLst/>
          </a:prstGeom>
          <a:pattFill prst="ltVert">
            <a:fgClr>
              <a:srgbClr val="339966"/>
            </a:fgClr>
            <a:bgClr>
              <a:srgbClr val="FFFFFF"/>
            </a:bgClr>
          </a:patt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251</xdr:row>
      <xdr:rowOff>152400</xdr:rowOff>
    </xdr:from>
    <xdr:to>
      <xdr:col>5</xdr:col>
      <xdr:colOff>9525</xdr:colOff>
      <xdr:row>254</xdr:row>
      <xdr:rowOff>0</xdr:rowOff>
    </xdr:to>
    <xdr:sp>
      <xdr:nvSpPr>
        <xdr:cNvPr id="389" name="Line 398"/>
        <xdr:cNvSpPr>
          <a:spLocks/>
        </xdr:cNvSpPr>
      </xdr:nvSpPr>
      <xdr:spPr>
        <a:xfrm>
          <a:off x="1104900" y="38595300"/>
          <a:ext cx="0" cy="3048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251</xdr:row>
      <xdr:rowOff>95250</xdr:rowOff>
    </xdr:from>
    <xdr:to>
      <xdr:col>20</xdr:col>
      <xdr:colOff>0</xdr:colOff>
      <xdr:row>251</xdr:row>
      <xdr:rowOff>152400</xdr:rowOff>
    </xdr:to>
    <xdr:sp>
      <xdr:nvSpPr>
        <xdr:cNvPr id="390" name="Line 399"/>
        <xdr:cNvSpPr>
          <a:spLocks/>
        </xdr:cNvSpPr>
      </xdr:nvSpPr>
      <xdr:spPr>
        <a:xfrm>
          <a:off x="4381500" y="38538150"/>
          <a:ext cx="0" cy="571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278</xdr:row>
      <xdr:rowOff>0</xdr:rowOff>
    </xdr:from>
    <xdr:to>
      <xdr:col>20</xdr:col>
      <xdr:colOff>0</xdr:colOff>
      <xdr:row>278</xdr:row>
      <xdr:rowOff>38100</xdr:rowOff>
    </xdr:to>
    <xdr:sp>
      <xdr:nvSpPr>
        <xdr:cNvPr id="391" name="Line 400"/>
        <xdr:cNvSpPr>
          <a:spLocks/>
        </xdr:cNvSpPr>
      </xdr:nvSpPr>
      <xdr:spPr>
        <a:xfrm flipV="1">
          <a:off x="4381500" y="42557700"/>
          <a:ext cx="0" cy="38100"/>
        </a:xfrm>
        <a:prstGeom prst="line">
          <a:avLst/>
        </a:prstGeom>
        <a:pattFill prst="ltVert">
          <a:fgClr>
            <a:srgbClr val="993300"/>
          </a:fgClr>
          <a:bgClr>
            <a:srgbClr val="FFFFFF"/>
          </a:bgClr>
        </a:pattFill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281</xdr:row>
      <xdr:rowOff>152400</xdr:rowOff>
    </xdr:from>
    <xdr:to>
      <xdr:col>20</xdr:col>
      <xdr:colOff>0</xdr:colOff>
      <xdr:row>282</xdr:row>
      <xdr:rowOff>0</xdr:rowOff>
    </xdr:to>
    <xdr:sp>
      <xdr:nvSpPr>
        <xdr:cNvPr id="392" name="Line 401"/>
        <xdr:cNvSpPr>
          <a:spLocks/>
        </xdr:cNvSpPr>
      </xdr:nvSpPr>
      <xdr:spPr>
        <a:xfrm>
          <a:off x="4381500" y="43167300"/>
          <a:ext cx="0" cy="0"/>
        </a:xfrm>
        <a:prstGeom prst="line">
          <a:avLst/>
        </a:prstGeom>
        <a:pattFill prst="ltVert">
          <a:fgClr>
            <a:srgbClr val="0000FF"/>
          </a:fgClr>
          <a:bgClr>
            <a:srgbClr val="FFFFFF"/>
          </a:bgClr>
        </a:patt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171450</xdr:colOff>
      <xdr:row>240</xdr:row>
      <xdr:rowOff>133350</xdr:rowOff>
    </xdr:from>
    <xdr:to>
      <xdr:col>7</xdr:col>
      <xdr:colOff>180975</xdr:colOff>
      <xdr:row>247</xdr:row>
      <xdr:rowOff>133350</xdr:rowOff>
    </xdr:to>
    <xdr:sp>
      <xdr:nvSpPr>
        <xdr:cNvPr id="393" name="Line 402"/>
        <xdr:cNvSpPr>
          <a:spLocks/>
        </xdr:cNvSpPr>
      </xdr:nvSpPr>
      <xdr:spPr>
        <a:xfrm flipV="1">
          <a:off x="1047750" y="36899850"/>
          <a:ext cx="666750" cy="10668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241</xdr:row>
      <xdr:rowOff>0</xdr:rowOff>
    </xdr:from>
    <xdr:to>
      <xdr:col>5</xdr:col>
      <xdr:colOff>104775</xdr:colOff>
      <xdr:row>242</xdr:row>
      <xdr:rowOff>47625</xdr:rowOff>
    </xdr:to>
    <xdr:sp>
      <xdr:nvSpPr>
        <xdr:cNvPr id="394" name="AutoShape 403"/>
        <xdr:cNvSpPr>
          <a:spLocks/>
        </xdr:cNvSpPr>
      </xdr:nvSpPr>
      <xdr:spPr>
        <a:xfrm>
          <a:off x="657225" y="36918900"/>
          <a:ext cx="542925" cy="200025"/>
        </a:xfrm>
        <a:prstGeom prst="borderCallout2">
          <a:avLst>
            <a:gd name="adj1" fmla="val 111902"/>
            <a:gd name="adj2" fmla="val 86365"/>
            <a:gd name="adj3" fmla="val 90476"/>
            <a:gd name="adj4" fmla="val 4546"/>
            <a:gd name="adj5" fmla="val 69046"/>
            <a:gd name="adj6" fmla="val 4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E"/>
              <a:ea typeface="Times New Roman CE"/>
              <a:cs typeface="Times New Roman CE"/>
            </a:rPr>
            <a:t>pálya</a:t>
          </a:r>
        </a:p>
      </xdr:txBody>
    </xdr:sp>
    <xdr:clientData/>
  </xdr:twoCellAnchor>
  <xdr:twoCellAnchor>
    <xdr:from>
      <xdr:col>18</xdr:col>
      <xdr:colOff>0</xdr:colOff>
      <xdr:row>240</xdr:row>
      <xdr:rowOff>95250</xdr:rowOff>
    </xdr:from>
    <xdr:to>
      <xdr:col>18</xdr:col>
      <xdr:colOff>0</xdr:colOff>
      <xdr:row>241</xdr:row>
      <xdr:rowOff>57150</xdr:rowOff>
    </xdr:to>
    <xdr:sp>
      <xdr:nvSpPr>
        <xdr:cNvPr id="395" name="Line 404"/>
        <xdr:cNvSpPr>
          <a:spLocks/>
        </xdr:cNvSpPr>
      </xdr:nvSpPr>
      <xdr:spPr>
        <a:xfrm>
          <a:off x="3943350" y="36861750"/>
          <a:ext cx="0" cy="1143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9525</xdr:colOff>
      <xdr:row>281</xdr:row>
      <xdr:rowOff>114300</xdr:rowOff>
    </xdr:from>
    <xdr:to>
      <xdr:col>20</xdr:col>
      <xdr:colOff>0</xdr:colOff>
      <xdr:row>283</xdr:row>
      <xdr:rowOff>95250</xdr:rowOff>
    </xdr:to>
    <xdr:grpSp>
      <xdr:nvGrpSpPr>
        <xdr:cNvPr id="396" name="Group 405"/>
        <xdr:cNvGrpSpPr>
          <a:grpSpLocks/>
        </xdr:cNvGrpSpPr>
      </xdr:nvGrpSpPr>
      <xdr:grpSpPr>
        <a:xfrm>
          <a:off x="1104900" y="43129200"/>
          <a:ext cx="3276600" cy="285750"/>
          <a:chOff x="86" y="3612"/>
          <a:chExt cx="254" cy="34"/>
        </a:xfrm>
        <a:solidFill>
          <a:srgbClr val="FFFFFF"/>
        </a:solidFill>
      </xdr:grpSpPr>
      <xdr:sp>
        <xdr:nvSpPr>
          <xdr:cNvPr id="397" name="AutoShape 406"/>
          <xdr:cNvSpPr>
            <a:spLocks noChangeAspect="1"/>
          </xdr:cNvSpPr>
        </xdr:nvSpPr>
        <xdr:spPr>
          <a:xfrm rot="10800000" flipH="1">
            <a:off x="103" y="3619"/>
            <a:ext cx="187" cy="27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98" name="AutoShape 407"/>
          <xdr:cNvSpPr>
            <a:spLocks noChangeAspect="1"/>
          </xdr:cNvSpPr>
        </xdr:nvSpPr>
        <xdr:spPr>
          <a:xfrm flipH="1">
            <a:off x="289" y="3612"/>
            <a:ext cx="51" cy="7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99" name="AutoShape 408"/>
          <xdr:cNvSpPr>
            <a:spLocks noChangeAspect="1"/>
          </xdr:cNvSpPr>
        </xdr:nvSpPr>
        <xdr:spPr>
          <a:xfrm flipH="1">
            <a:off x="86" y="3617"/>
            <a:ext cx="16" cy="2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5</xdr:col>
      <xdr:colOff>114300</xdr:colOff>
      <xdr:row>281</xdr:row>
      <xdr:rowOff>0</xdr:rowOff>
    </xdr:from>
    <xdr:to>
      <xdr:col>5</xdr:col>
      <xdr:colOff>142875</xdr:colOff>
      <xdr:row>281</xdr:row>
      <xdr:rowOff>152400</xdr:rowOff>
    </xdr:to>
    <xdr:sp>
      <xdr:nvSpPr>
        <xdr:cNvPr id="400" name="Line 409"/>
        <xdr:cNvSpPr>
          <a:spLocks/>
        </xdr:cNvSpPr>
      </xdr:nvSpPr>
      <xdr:spPr>
        <a:xfrm>
          <a:off x="1209675" y="43014900"/>
          <a:ext cx="28575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9525</xdr:colOff>
      <xdr:row>284</xdr:row>
      <xdr:rowOff>123825</xdr:rowOff>
    </xdr:from>
    <xdr:to>
      <xdr:col>20</xdr:col>
      <xdr:colOff>0</xdr:colOff>
      <xdr:row>288</xdr:row>
      <xdr:rowOff>66675</xdr:rowOff>
    </xdr:to>
    <xdr:grpSp>
      <xdr:nvGrpSpPr>
        <xdr:cNvPr id="401" name="Group 410"/>
        <xdr:cNvGrpSpPr>
          <a:grpSpLocks/>
        </xdr:cNvGrpSpPr>
      </xdr:nvGrpSpPr>
      <xdr:grpSpPr>
        <a:xfrm>
          <a:off x="1104900" y="43595925"/>
          <a:ext cx="3276600" cy="552450"/>
          <a:chOff x="86" y="3673"/>
          <a:chExt cx="254" cy="78"/>
        </a:xfrm>
        <a:solidFill>
          <a:srgbClr val="FFFFFF"/>
        </a:solidFill>
      </xdr:grpSpPr>
      <xdr:sp>
        <xdr:nvSpPr>
          <xdr:cNvPr id="402" name="AutoShape 411"/>
          <xdr:cNvSpPr>
            <a:spLocks noChangeAspect="1"/>
          </xdr:cNvSpPr>
        </xdr:nvSpPr>
        <xdr:spPr>
          <a:xfrm rot="10800000" flipH="1">
            <a:off x="103" y="3689"/>
            <a:ext cx="187" cy="62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03" name="AutoShape 412"/>
          <xdr:cNvSpPr>
            <a:spLocks noChangeAspect="1"/>
          </xdr:cNvSpPr>
        </xdr:nvSpPr>
        <xdr:spPr>
          <a:xfrm flipH="1">
            <a:off x="289" y="3673"/>
            <a:ext cx="51" cy="16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04" name="AutoShape 413"/>
          <xdr:cNvSpPr>
            <a:spLocks noChangeAspect="1"/>
          </xdr:cNvSpPr>
        </xdr:nvSpPr>
        <xdr:spPr>
          <a:xfrm flipH="1" flipV="1">
            <a:off x="86" y="3689"/>
            <a:ext cx="16" cy="62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275</xdr:row>
      <xdr:rowOff>19050</xdr:rowOff>
    </xdr:from>
    <xdr:to>
      <xdr:col>20</xdr:col>
      <xdr:colOff>0</xdr:colOff>
      <xdr:row>278</xdr:row>
      <xdr:rowOff>123825</xdr:rowOff>
    </xdr:to>
    <xdr:grpSp>
      <xdr:nvGrpSpPr>
        <xdr:cNvPr id="405" name="Group 414"/>
        <xdr:cNvGrpSpPr>
          <a:grpSpLocks/>
        </xdr:cNvGrpSpPr>
      </xdr:nvGrpSpPr>
      <xdr:grpSpPr>
        <a:xfrm flipV="1">
          <a:off x="1104900" y="42119550"/>
          <a:ext cx="3276600" cy="561975"/>
          <a:chOff x="86" y="3612"/>
          <a:chExt cx="254" cy="34"/>
        </a:xfrm>
        <a:solidFill>
          <a:srgbClr val="FFFFFF"/>
        </a:solidFill>
      </xdr:grpSpPr>
      <xdr:sp>
        <xdr:nvSpPr>
          <xdr:cNvPr id="406" name="AutoShape 415"/>
          <xdr:cNvSpPr>
            <a:spLocks noChangeAspect="1"/>
          </xdr:cNvSpPr>
        </xdr:nvSpPr>
        <xdr:spPr>
          <a:xfrm rot="10800000" flipH="1">
            <a:off x="103" y="3619"/>
            <a:ext cx="187" cy="27"/>
          </a:xfrm>
          <a:prstGeom prst="rtTriangle">
            <a:avLst/>
          </a:prstGeom>
          <a:pattFill prst="ltVert">
            <a:fgClr>
              <a:srgbClr val="993300"/>
            </a:fgClr>
            <a:bgClr>
              <a:srgbClr val="FFFFFF"/>
            </a:bgClr>
          </a:patt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07" name="AutoShape 416"/>
          <xdr:cNvSpPr>
            <a:spLocks noChangeAspect="1"/>
          </xdr:cNvSpPr>
        </xdr:nvSpPr>
        <xdr:spPr>
          <a:xfrm flipH="1">
            <a:off x="289" y="3612"/>
            <a:ext cx="51" cy="7"/>
          </a:xfrm>
          <a:prstGeom prst="rtTriangle">
            <a:avLst/>
          </a:prstGeom>
          <a:pattFill prst="ltVert">
            <a:fgClr>
              <a:srgbClr val="993300"/>
            </a:fgClr>
            <a:bgClr>
              <a:srgbClr val="FFFFFF"/>
            </a:bgClr>
          </a:patt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08" name="AutoShape 417"/>
          <xdr:cNvSpPr>
            <a:spLocks noChangeAspect="1"/>
          </xdr:cNvSpPr>
        </xdr:nvSpPr>
        <xdr:spPr>
          <a:xfrm flipH="1">
            <a:off x="86" y="3617"/>
            <a:ext cx="16" cy="2"/>
          </a:xfrm>
          <a:prstGeom prst="rtTriangle">
            <a:avLst/>
          </a:prstGeom>
          <a:pattFill prst="ltVert">
            <a:fgClr>
              <a:srgbClr val="993300"/>
            </a:fgClr>
            <a:bgClr>
              <a:srgbClr val="FFFFFF"/>
            </a:bgClr>
          </a:patt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278</xdr:row>
      <xdr:rowOff>28575</xdr:rowOff>
    </xdr:from>
    <xdr:to>
      <xdr:col>5</xdr:col>
      <xdr:colOff>133350</xdr:colOff>
      <xdr:row>279</xdr:row>
      <xdr:rowOff>0</xdr:rowOff>
    </xdr:to>
    <xdr:sp>
      <xdr:nvSpPr>
        <xdr:cNvPr id="409" name="Line 418"/>
        <xdr:cNvSpPr>
          <a:spLocks/>
        </xdr:cNvSpPr>
      </xdr:nvSpPr>
      <xdr:spPr>
        <a:xfrm flipV="1">
          <a:off x="1095375" y="42586275"/>
          <a:ext cx="133350" cy="123825"/>
        </a:xfrm>
        <a:prstGeom prst="line">
          <a:avLst/>
        </a:prstGeom>
        <a:noFill/>
        <a:ln w="9525" cmpd="sng">
          <a:solidFill>
            <a:srgbClr val="9933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85725</xdr:colOff>
      <xdr:row>286</xdr:row>
      <xdr:rowOff>152400</xdr:rowOff>
    </xdr:from>
    <xdr:to>
      <xdr:col>11</xdr:col>
      <xdr:colOff>209550</xdr:colOff>
      <xdr:row>289</xdr:row>
      <xdr:rowOff>0</xdr:rowOff>
    </xdr:to>
    <xdr:sp>
      <xdr:nvSpPr>
        <xdr:cNvPr id="410" name="Line 419"/>
        <xdr:cNvSpPr>
          <a:spLocks/>
        </xdr:cNvSpPr>
      </xdr:nvSpPr>
      <xdr:spPr>
        <a:xfrm flipH="1" flipV="1">
          <a:off x="2495550" y="43929300"/>
          <a:ext cx="11430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209550</xdr:colOff>
      <xdr:row>287</xdr:row>
      <xdr:rowOff>47625</xdr:rowOff>
    </xdr:from>
    <xdr:to>
      <xdr:col>5</xdr:col>
      <xdr:colOff>114300</xdr:colOff>
      <xdr:row>287</xdr:row>
      <xdr:rowOff>133350</xdr:rowOff>
    </xdr:to>
    <xdr:sp>
      <xdr:nvSpPr>
        <xdr:cNvPr id="411" name="Line 420"/>
        <xdr:cNvSpPr>
          <a:spLocks/>
        </xdr:cNvSpPr>
      </xdr:nvSpPr>
      <xdr:spPr>
        <a:xfrm flipV="1">
          <a:off x="647700" y="43976925"/>
          <a:ext cx="561975" cy="85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190500</xdr:colOff>
      <xdr:row>293</xdr:row>
      <xdr:rowOff>152400</xdr:rowOff>
    </xdr:from>
    <xdr:to>
      <xdr:col>20</xdr:col>
      <xdr:colOff>209550</xdr:colOff>
      <xdr:row>294</xdr:row>
      <xdr:rowOff>0</xdr:rowOff>
    </xdr:to>
    <xdr:sp>
      <xdr:nvSpPr>
        <xdr:cNvPr id="412" name="Line 421"/>
        <xdr:cNvSpPr>
          <a:spLocks/>
        </xdr:cNvSpPr>
      </xdr:nvSpPr>
      <xdr:spPr>
        <a:xfrm flipV="1">
          <a:off x="628650" y="44996100"/>
          <a:ext cx="396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294</xdr:row>
      <xdr:rowOff>0</xdr:rowOff>
    </xdr:from>
    <xdr:to>
      <xdr:col>7</xdr:col>
      <xdr:colOff>0</xdr:colOff>
      <xdr:row>299</xdr:row>
      <xdr:rowOff>0</xdr:rowOff>
    </xdr:to>
    <xdr:sp>
      <xdr:nvSpPr>
        <xdr:cNvPr id="413" name="Line 422"/>
        <xdr:cNvSpPr>
          <a:spLocks/>
        </xdr:cNvSpPr>
      </xdr:nvSpPr>
      <xdr:spPr>
        <a:xfrm flipH="1">
          <a:off x="1095375" y="44996100"/>
          <a:ext cx="438150" cy="762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294</xdr:row>
      <xdr:rowOff>0</xdr:rowOff>
    </xdr:from>
    <xdr:to>
      <xdr:col>19</xdr:col>
      <xdr:colOff>0</xdr:colOff>
      <xdr:row>299</xdr:row>
      <xdr:rowOff>0</xdr:rowOff>
    </xdr:to>
    <xdr:sp>
      <xdr:nvSpPr>
        <xdr:cNvPr id="414" name="Line 423"/>
        <xdr:cNvSpPr>
          <a:spLocks/>
        </xdr:cNvSpPr>
      </xdr:nvSpPr>
      <xdr:spPr>
        <a:xfrm>
          <a:off x="3724275" y="44996100"/>
          <a:ext cx="438150" cy="762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190500</xdr:colOff>
      <xdr:row>293</xdr:row>
      <xdr:rowOff>133350</xdr:rowOff>
    </xdr:from>
    <xdr:to>
      <xdr:col>12</xdr:col>
      <xdr:colOff>38100</xdr:colOff>
      <xdr:row>294</xdr:row>
      <xdr:rowOff>19050</xdr:rowOff>
    </xdr:to>
    <xdr:sp>
      <xdr:nvSpPr>
        <xdr:cNvPr id="415" name="Oval 424"/>
        <xdr:cNvSpPr>
          <a:spLocks/>
        </xdr:cNvSpPr>
      </xdr:nvSpPr>
      <xdr:spPr>
        <a:xfrm>
          <a:off x="2600325" y="44977050"/>
          <a:ext cx="66675" cy="381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209550</xdr:colOff>
      <xdr:row>293</xdr:row>
      <xdr:rowOff>123825</xdr:rowOff>
    </xdr:from>
    <xdr:to>
      <xdr:col>20</xdr:col>
      <xdr:colOff>180975</xdr:colOff>
      <xdr:row>293</xdr:row>
      <xdr:rowOff>123825</xdr:rowOff>
    </xdr:to>
    <xdr:sp>
      <xdr:nvSpPr>
        <xdr:cNvPr id="416" name="Line 425"/>
        <xdr:cNvSpPr>
          <a:spLocks/>
        </xdr:cNvSpPr>
      </xdr:nvSpPr>
      <xdr:spPr>
        <a:xfrm>
          <a:off x="647700" y="44967525"/>
          <a:ext cx="391477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104775</xdr:colOff>
      <xdr:row>298</xdr:row>
      <xdr:rowOff>142875</xdr:rowOff>
    </xdr:from>
    <xdr:to>
      <xdr:col>5</xdr:col>
      <xdr:colOff>104775</xdr:colOff>
      <xdr:row>299</xdr:row>
      <xdr:rowOff>76200</xdr:rowOff>
    </xdr:to>
    <xdr:grpSp>
      <xdr:nvGrpSpPr>
        <xdr:cNvPr id="417" name="Group 426"/>
        <xdr:cNvGrpSpPr>
          <a:grpSpLocks/>
        </xdr:cNvGrpSpPr>
      </xdr:nvGrpSpPr>
      <xdr:grpSpPr>
        <a:xfrm>
          <a:off x="981075" y="45748575"/>
          <a:ext cx="219075" cy="85725"/>
          <a:chOff x="59" y="3913"/>
          <a:chExt cx="17" cy="10"/>
        </a:xfrm>
        <a:solidFill>
          <a:srgbClr val="FFFFFF"/>
        </a:solidFill>
      </xdr:grpSpPr>
      <xdr:sp>
        <xdr:nvSpPr>
          <xdr:cNvPr id="418" name="AutoShape 427"/>
          <xdr:cNvSpPr>
            <a:spLocks/>
          </xdr:cNvSpPr>
        </xdr:nvSpPr>
        <xdr:spPr>
          <a:xfrm>
            <a:off x="59" y="3915"/>
            <a:ext cx="17" cy="8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19" name="Oval 428"/>
          <xdr:cNvSpPr>
            <a:spLocks/>
          </xdr:cNvSpPr>
        </xdr:nvSpPr>
        <xdr:spPr>
          <a:xfrm>
            <a:off x="65" y="3913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18</xdr:col>
      <xdr:colOff>104775</xdr:colOff>
      <xdr:row>298</xdr:row>
      <xdr:rowOff>133350</xdr:rowOff>
    </xdr:from>
    <xdr:to>
      <xdr:col>19</xdr:col>
      <xdr:colOff>104775</xdr:colOff>
      <xdr:row>299</xdr:row>
      <xdr:rowOff>66675</xdr:rowOff>
    </xdr:to>
    <xdr:grpSp>
      <xdr:nvGrpSpPr>
        <xdr:cNvPr id="420" name="Group 429"/>
        <xdr:cNvGrpSpPr>
          <a:grpSpLocks/>
        </xdr:cNvGrpSpPr>
      </xdr:nvGrpSpPr>
      <xdr:grpSpPr>
        <a:xfrm>
          <a:off x="4048125" y="45739050"/>
          <a:ext cx="219075" cy="85725"/>
          <a:chOff x="59" y="3913"/>
          <a:chExt cx="17" cy="10"/>
        </a:xfrm>
        <a:solidFill>
          <a:srgbClr val="FFFFFF"/>
        </a:solidFill>
      </xdr:grpSpPr>
      <xdr:sp>
        <xdr:nvSpPr>
          <xdr:cNvPr id="421" name="AutoShape 430"/>
          <xdr:cNvSpPr>
            <a:spLocks/>
          </xdr:cNvSpPr>
        </xdr:nvSpPr>
        <xdr:spPr>
          <a:xfrm>
            <a:off x="59" y="3915"/>
            <a:ext cx="17" cy="8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22" name="Oval 431"/>
          <xdr:cNvSpPr>
            <a:spLocks/>
          </xdr:cNvSpPr>
        </xdr:nvSpPr>
        <xdr:spPr>
          <a:xfrm>
            <a:off x="65" y="3913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301</xdr:row>
      <xdr:rowOff>0</xdr:rowOff>
    </xdr:from>
    <xdr:to>
      <xdr:col>21</xdr:col>
      <xdr:colOff>85725</xdr:colOff>
      <xdr:row>301</xdr:row>
      <xdr:rowOff>0</xdr:rowOff>
    </xdr:to>
    <xdr:sp>
      <xdr:nvSpPr>
        <xdr:cNvPr id="423" name="Line 432"/>
        <xdr:cNvSpPr>
          <a:spLocks/>
        </xdr:cNvSpPr>
      </xdr:nvSpPr>
      <xdr:spPr>
        <a:xfrm>
          <a:off x="581025" y="46062900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300</xdr:row>
      <xdr:rowOff>104775</xdr:rowOff>
    </xdr:from>
    <xdr:to>
      <xdr:col>3</xdr:col>
      <xdr:colOff>0</xdr:colOff>
      <xdr:row>301</xdr:row>
      <xdr:rowOff>57150</xdr:rowOff>
    </xdr:to>
    <xdr:sp>
      <xdr:nvSpPr>
        <xdr:cNvPr id="424" name="Line 433"/>
        <xdr:cNvSpPr>
          <a:spLocks/>
        </xdr:cNvSpPr>
      </xdr:nvSpPr>
      <xdr:spPr>
        <a:xfrm>
          <a:off x="657225" y="46015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300</xdr:row>
      <xdr:rowOff>104775</xdr:rowOff>
    </xdr:from>
    <xdr:to>
      <xdr:col>5</xdr:col>
      <xdr:colOff>0</xdr:colOff>
      <xdr:row>301</xdr:row>
      <xdr:rowOff>57150</xdr:rowOff>
    </xdr:to>
    <xdr:sp>
      <xdr:nvSpPr>
        <xdr:cNvPr id="425" name="Line 434"/>
        <xdr:cNvSpPr>
          <a:spLocks/>
        </xdr:cNvSpPr>
      </xdr:nvSpPr>
      <xdr:spPr>
        <a:xfrm>
          <a:off x="1095375" y="46015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300</xdr:row>
      <xdr:rowOff>104775</xdr:rowOff>
    </xdr:from>
    <xdr:to>
      <xdr:col>7</xdr:col>
      <xdr:colOff>0</xdr:colOff>
      <xdr:row>301</xdr:row>
      <xdr:rowOff>57150</xdr:rowOff>
    </xdr:to>
    <xdr:sp>
      <xdr:nvSpPr>
        <xdr:cNvPr id="426" name="Line 435"/>
        <xdr:cNvSpPr>
          <a:spLocks/>
        </xdr:cNvSpPr>
      </xdr:nvSpPr>
      <xdr:spPr>
        <a:xfrm>
          <a:off x="1533525" y="46015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300</xdr:row>
      <xdr:rowOff>104775</xdr:rowOff>
    </xdr:from>
    <xdr:to>
      <xdr:col>12</xdr:col>
      <xdr:colOff>0</xdr:colOff>
      <xdr:row>301</xdr:row>
      <xdr:rowOff>57150</xdr:rowOff>
    </xdr:to>
    <xdr:sp>
      <xdr:nvSpPr>
        <xdr:cNvPr id="427" name="Line 436"/>
        <xdr:cNvSpPr>
          <a:spLocks/>
        </xdr:cNvSpPr>
      </xdr:nvSpPr>
      <xdr:spPr>
        <a:xfrm>
          <a:off x="2628900" y="46015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300</xdr:row>
      <xdr:rowOff>104775</xdr:rowOff>
    </xdr:from>
    <xdr:to>
      <xdr:col>17</xdr:col>
      <xdr:colOff>0</xdr:colOff>
      <xdr:row>301</xdr:row>
      <xdr:rowOff>57150</xdr:rowOff>
    </xdr:to>
    <xdr:sp>
      <xdr:nvSpPr>
        <xdr:cNvPr id="428" name="Line 437"/>
        <xdr:cNvSpPr>
          <a:spLocks/>
        </xdr:cNvSpPr>
      </xdr:nvSpPr>
      <xdr:spPr>
        <a:xfrm>
          <a:off x="3724275" y="46015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0</xdr:colOff>
      <xdr:row>300</xdr:row>
      <xdr:rowOff>104775</xdr:rowOff>
    </xdr:from>
    <xdr:to>
      <xdr:col>19</xdr:col>
      <xdr:colOff>0</xdr:colOff>
      <xdr:row>301</xdr:row>
      <xdr:rowOff>57150</xdr:rowOff>
    </xdr:to>
    <xdr:sp>
      <xdr:nvSpPr>
        <xdr:cNvPr id="429" name="Line 438"/>
        <xdr:cNvSpPr>
          <a:spLocks/>
        </xdr:cNvSpPr>
      </xdr:nvSpPr>
      <xdr:spPr>
        <a:xfrm>
          <a:off x="4162425" y="46015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300</xdr:row>
      <xdr:rowOff>104775</xdr:rowOff>
    </xdr:from>
    <xdr:to>
      <xdr:col>21</xdr:col>
      <xdr:colOff>0</xdr:colOff>
      <xdr:row>301</xdr:row>
      <xdr:rowOff>57150</xdr:rowOff>
    </xdr:to>
    <xdr:sp>
      <xdr:nvSpPr>
        <xdr:cNvPr id="430" name="Line 439"/>
        <xdr:cNvSpPr>
          <a:spLocks/>
        </xdr:cNvSpPr>
      </xdr:nvSpPr>
      <xdr:spPr>
        <a:xfrm>
          <a:off x="4600575" y="46015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23</xdr:col>
      <xdr:colOff>0</xdr:colOff>
      <xdr:row>293</xdr:row>
      <xdr:rowOff>95250</xdr:rowOff>
    </xdr:from>
    <xdr:to>
      <xdr:col>23</xdr:col>
      <xdr:colOff>0</xdr:colOff>
      <xdr:row>299</xdr:row>
      <xdr:rowOff>47625</xdr:rowOff>
    </xdr:to>
    <xdr:sp>
      <xdr:nvSpPr>
        <xdr:cNvPr id="431" name="Line 440"/>
        <xdr:cNvSpPr>
          <a:spLocks/>
        </xdr:cNvSpPr>
      </xdr:nvSpPr>
      <xdr:spPr>
        <a:xfrm>
          <a:off x="5038725" y="449389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114300</xdr:colOff>
      <xdr:row>299</xdr:row>
      <xdr:rowOff>0</xdr:rowOff>
    </xdr:from>
    <xdr:to>
      <xdr:col>23</xdr:col>
      <xdr:colOff>104775</xdr:colOff>
      <xdr:row>299</xdr:row>
      <xdr:rowOff>0</xdr:rowOff>
    </xdr:to>
    <xdr:sp>
      <xdr:nvSpPr>
        <xdr:cNvPr id="432" name="Line 441"/>
        <xdr:cNvSpPr>
          <a:spLocks/>
        </xdr:cNvSpPr>
      </xdr:nvSpPr>
      <xdr:spPr>
        <a:xfrm>
          <a:off x="4933950" y="457581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114300</xdr:colOff>
      <xdr:row>294</xdr:row>
      <xdr:rowOff>0</xdr:rowOff>
    </xdr:from>
    <xdr:to>
      <xdr:col>23</xdr:col>
      <xdr:colOff>104775</xdr:colOff>
      <xdr:row>294</xdr:row>
      <xdr:rowOff>0</xdr:rowOff>
    </xdr:to>
    <xdr:sp>
      <xdr:nvSpPr>
        <xdr:cNvPr id="433" name="Line 442"/>
        <xdr:cNvSpPr>
          <a:spLocks/>
        </xdr:cNvSpPr>
      </xdr:nvSpPr>
      <xdr:spPr>
        <a:xfrm>
          <a:off x="4933950" y="449961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7</xdr:col>
      <xdr:colOff>114300</xdr:colOff>
      <xdr:row>300</xdr:row>
      <xdr:rowOff>0</xdr:rowOff>
    </xdr:to>
    <xdr:sp>
      <xdr:nvSpPr>
        <xdr:cNvPr id="434" name="Line 443"/>
        <xdr:cNvSpPr>
          <a:spLocks/>
        </xdr:cNvSpPr>
      </xdr:nvSpPr>
      <xdr:spPr>
        <a:xfrm>
          <a:off x="438150" y="459105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66675</xdr:colOff>
      <xdr:row>294</xdr:row>
      <xdr:rowOff>142875</xdr:rowOff>
    </xdr:from>
    <xdr:to>
      <xdr:col>2</xdr:col>
      <xdr:colOff>66675</xdr:colOff>
      <xdr:row>300</xdr:row>
      <xdr:rowOff>66675</xdr:rowOff>
    </xdr:to>
    <xdr:sp>
      <xdr:nvSpPr>
        <xdr:cNvPr id="435" name="Line 444"/>
        <xdr:cNvSpPr>
          <a:spLocks/>
        </xdr:cNvSpPr>
      </xdr:nvSpPr>
      <xdr:spPr>
        <a:xfrm flipV="1">
          <a:off x="504825" y="451389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209550</xdr:colOff>
      <xdr:row>293</xdr:row>
      <xdr:rowOff>0</xdr:rowOff>
    </xdr:from>
    <xdr:to>
      <xdr:col>22</xdr:col>
      <xdr:colOff>133350</xdr:colOff>
      <xdr:row>294</xdr:row>
      <xdr:rowOff>104775</xdr:rowOff>
    </xdr:to>
    <xdr:grpSp>
      <xdr:nvGrpSpPr>
        <xdr:cNvPr id="436" name="Group 445"/>
        <xdr:cNvGrpSpPr>
          <a:grpSpLocks/>
        </xdr:cNvGrpSpPr>
      </xdr:nvGrpSpPr>
      <xdr:grpSpPr>
        <a:xfrm>
          <a:off x="4591050" y="44843700"/>
          <a:ext cx="361950" cy="257175"/>
          <a:chOff x="383" y="1952"/>
          <a:chExt cx="28" cy="28"/>
        </a:xfrm>
        <a:solidFill>
          <a:srgbClr val="FFFFFF"/>
        </a:solidFill>
      </xdr:grpSpPr>
      <xdr:sp>
        <xdr:nvSpPr>
          <xdr:cNvPr id="437" name="Oval 446"/>
          <xdr:cNvSpPr>
            <a:spLocks/>
          </xdr:cNvSpPr>
        </xdr:nvSpPr>
        <xdr:spPr>
          <a:xfrm>
            <a:off x="390" y="1959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38" name="Line 447"/>
          <xdr:cNvSpPr>
            <a:spLocks/>
          </xdr:cNvSpPr>
        </xdr:nvSpPr>
        <xdr:spPr>
          <a:xfrm>
            <a:off x="397" y="1952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39" name="Line 448"/>
          <xdr:cNvSpPr>
            <a:spLocks/>
          </xdr:cNvSpPr>
        </xdr:nvSpPr>
        <xdr:spPr>
          <a:xfrm rot="16200000">
            <a:off x="383" y="1966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293</xdr:row>
      <xdr:rowOff>104775</xdr:rowOff>
    </xdr:from>
    <xdr:to>
      <xdr:col>8</xdr:col>
      <xdr:colOff>9525</xdr:colOff>
      <xdr:row>294</xdr:row>
      <xdr:rowOff>57150</xdr:rowOff>
    </xdr:to>
    <xdr:sp>
      <xdr:nvSpPr>
        <xdr:cNvPr id="440" name="Line 449"/>
        <xdr:cNvSpPr>
          <a:spLocks/>
        </xdr:cNvSpPr>
      </xdr:nvSpPr>
      <xdr:spPr>
        <a:xfrm>
          <a:off x="1762125" y="44948475"/>
          <a:ext cx="0" cy="104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152400</xdr:colOff>
      <xdr:row>293</xdr:row>
      <xdr:rowOff>104775</xdr:rowOff>
    </xdr:from>
    <xdr:to>
      <xdr:col>11</xdr:col>
      <xdr:colOff>152400</xdr:colOff>
      <xdr:row>294</xdr:row>
      <xdr:rowOff>57150</xdr:rowOff>
    </xdr:to>
    <xdr:sp>
      <xdr:nvSpPr>
        <xdr:cNvPr id="441" name="Line 450"/>
        <xdr:cNvSpPr>
          <a:spLocks/>
        </xdr:cNvSpPr>
      </xdr:nvSpPr>
      <xdr:spPr>
        <a:xfrm>
          <a:off x="2562225" y="44948475"/>
          <a:ext cx="0" cy="104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16</xdr:col>
      <xdr:colOff>171450</xdr:colOff>
      <xdr:row>293</xdr:row>
      <xdr:rowOff>104775</xdr:rowOff>
    </xdr:from>
    <xdr:to>
      <xdr:col>16</xdr:col>
      <xdr:colOff>171450</xdr:colOff>
      <xdr:row>294</xdr:row>
      <xdr:rowOff>57150</xdr:rowOff>
    </xdr:to>
    <xdr:sp>
      <xdr:nvSpPr>
        <xdr:cNvPr id="442" name="Line 451"/>
        <xdr:cNvSpPr>
          <a:spLocks/>
        </xdr:cNvSpPr>
      </xdr:nvSpPr>
      <xdr:spPr>
        <a:xfrm>
          <a:off x="3676650" y="44948475"/>
          <a:ext cx="0" cy="104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133350</xdr:colOff>
      <xdr:row>303</xdr:row>
      <xdr:rowOff>0</xdr:rowOff>
    </xdr:from>
    <xdr:to>
      <xdr:col>21</xdr:col>
      <xdr:colOff>104775</xdr:colOff>
      <xdr:row>303</xdr:row>
      <xdr:rowOff>0</xdr:rowOff>
    </xdr:to>
    <xdr:sp>
      <xdr:nvSpPr>
        <xdr:cNvPr id="443" name="Line 452"/>
        <xdr:cNvSpPr>
          <a:spLocks/>
        </xdr:cNvSpPr>
      </xdr:nvSpPr>
      <xdr:spPr>
        <a:xfrm>
          <a:off x="571500" y="46367700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302</xdr:row>
      <xdr:rowOff>104775</xdr:rowOff>
    </xdr:from>
    <xdr:to>
      <xdr:col>21</xdr:col>
      <xdr:colOff>9525</xdr:colOff>
      <xdr:row>305</xdr:row>
      <xdr:rowOff>28575</xdr:rowOff>
    </xdr:to>
    <xdr:grpSp>
      <xdr:nvGrpSpPr>
        <xdr:cNvPr id="444" name="Group 453"/>
        <xdr:cNvGrpSpPr>
          <a:grpSpLocks/>
        </xdr:cNvGrpSpPr>
      </xdr:nvGrpSpPr>
      <xdr:grpSpPr>
        <a:xfrm>
          <a:off x="657225" y="46320075"/>
          <a:ext cx="3952875" cy="381000"/>
          <a:chOff x="34" y="3994"/>
          <a:chExt cx="307" cy="43"/>
        </a:xfrm>
        <a:solidFill>
          <a:srgbClr val="FFFFFF"/>
        </a:solidFill>
      </xdr:grpSpPr>
      <xdr:sp>
        <xdr:nvSpPr>
          <xdr:cNvPr id="445" name="AutoShape 454"/>
          <xdr:cNvSpPr>
            <a:spLocks noChangeAspect="1"/>
          </xdr:cNvSpPr>
        </xdr:nvSpPr>
        <xdr:spPr>
          <a:xfrm flipV="1">
            <a:off x="34" y="3999"/>
            <a:ext cx="272" cy="38"/>
          </a:xfrm>
          <a:prstGeom prst="rtTriangle">
            <a:avLst/>
          </a:prstGeom>
          <a:pattFill prst="ltVert">
            <a:fgClr>
              <a:srgbClr val="008000"/>
            </a:fgClr>
            <a:bgClr>
              <a:srgbClr val="FFFFFF"/>
            </a:bgClr>
          </a:patt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46" name="AutoShape 455"/>
          <xdr:cNvSpPr>
            <a:spLocks noChangeAspect="1"/>
          </xdr:cNvSpPr>
        </xdr:nvSpPr>
        <xdr:spPr>
          <a:xfrm rot="-10800000" flipV="1">
            <a:off x="306" y="3994"/>
            <a:ext cx="35" cy="5"/>
          </a:xfrm>
          <a:prstGeom prst="rtTriangle">
            <a:avLst/>
          </a:prstGeom>
          <a:pattFill prst="ltVert">
            <a:fgClr>
              <a:srgbClr val="008000"/>
            </a:fgClr>
            <a:bgClr>
              <a:srgbClr val="FFFFFF"/>
            </a:bgClr>
          </a:patt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133350</xdr:colOff>
      <xdr:row>307</xdr:row>
      <xdr:rowOff>0</xdr:rowOff>
    </xdr:from>
    <xdr:to>
      <xdr:col>21</xdr:col>
      <xdr:colOff>104775</xdr:colOff>
      <xdr:row>307</xdr:row>
      <xdr:rowOff>0</xdr:rowOff>
    </xdr:to>
    <xdr:sp>
      <xdr:nvSpPr>
        <xdr:cNvPr id="447" name="Line 456"/>
        <xdr:cNvSpPr>
          <a:spLocks/>
        </xdr:cNvSpPr>
      </xdr:nvSpPr>
      <xdr:spPr>
        <a:xfrm>
          <a:off x="571500" y="46977300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311</xdr:row>
      <xdr:rowOff>0</xdr:rowOff>
    </xdr:from>
    <xdr:to>
      <xdr:col>21</xdr:col>
      <xdr:colOff>85725</xdr:colOff>
      <xdr:row>311</xdr:row>
      <xdr:rowOff>0</xdr:rowOff>
    </xdr:to>
    <xdr:sp>
      <xdr:nvSpPr>
        <xdr:cNvPr id="448" name="Line 457"/>
        <xdr:cNvSpPr>
          <a:spLocks/>
        </xdr:cNvSpPr>
      </xdr:nvSpPr>
      <xdr:spPr>
        <a:xfrm>
          <a:off x="552450" y="47586900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133350</xdr:colOff>
      <xdr:row>315</xdr:row>
      <xdr:rowOff>0</xdr:rowOff>
    </xdr:from>
    <xdr:to>
      <xdr:col>21</xdr:col>
      <xdr:colOff>104775</xdr:colOff>
      <xdr:row>315</xdr:row>
      <xdr:rowOff>0</xdr:rowOff>
    </xdr:to>
    <xdr:sp>
      <xdr:nvSpPr>
        <xdr:cNvPr id="449" name="Line 458"/>
        <xdr:cNvSpPr>
          <a:spLocks/>
        </xdr:cNvSpPr>
      </xdr:nvSpPr>
      <xdr:spPr>
        <a:xfrm>
          <a:off x="571500" y="48196500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321</xdr:row>
      <xdr:rowOff>0</xdr:rowOff>
    </xdr:from>
    <xdr:to>
      <xdr:col>21</xdr:col>
      <xdr:colOff>85725</xdr:colOff>
      <xdr:row>321</xdr:row>
      <xdr:rowOff>0</xdr:rowOff>
    </xdr:to>
    <xdr:sp>
      <xdr:nvSpPr>
        <xdr:cNvPr id="450" name="Line 459"/>
        <xdr:cNvSpPr>
          <a:spLocks/>
        </xdr:cNvSpPr>
      </xdr:nvSpPr>
      <xdr:spPr>
        <a:xfrm>
          <a:off x="552450" y="49110900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306</xdr:row>
      <xdr:rowOff>104775</xdr:rowOff>
    </xdr:from>
    <xdr:to>
      <xdr:col>21</xdr:col>
      <xdr:colOff>9525</xdr:colOff>
      <xdr:row>309</xdr:row>
      <xdr:rowOff>28575</xdr:rowOff>
    </xdr:to>
    <xdr:grpSp>
      <xdr:nvGrpSpPr>
        <xdr:cNvPr id="451" name="Group 460"/>
        <xdr:cNvGrpSpPr>
          <a:grpSpLocks/>
        </xdr:cNvGrpSpPr>
      </xdr:nvGrpSpPr>
      <xdr:grpSpPr>
        <a:xfrm flipH="1">
          <a:off x="657225" y="46929675"/>
          <a:ext cx="3952875" cy="381000"/>
          <a:chOff x="34" y="3994"/>
          <a:chExt cx="307" cy="43"/>
        </a:xfrm>
        <a:solidFill>
          <a:srgbClr val="FFFFFF"/>
        </a:solidFill>
      </xdr:grpSpPr>
      <xdr:sp>
        <xdr:nvSpPr>
          <xdr:cNvPr id="452" name="AutoShape 461"/>
          <xdr:cNvSpPr>
            <a:spLocks noChangeAspect="1"/>
          </xdr:cNvSpPr>
        </xdr:nvSpPr>
        <xdr:spPr>
          <a:xfrm flipV="1">
            <a:off x="34" y="3999"/>
            <a:ext cx="272" cy="38"/>
          </a:xfrm>
          <a:prstGeom prst="rtTriangle">
            <a:avLst/>
          </a:prstGeom>
          <a:pattFill prst="ltVert">
            <a:fgClr>
              <a:srgbClr val="008000"/>
            </a:fgClr>
            <a:bgClr>
              <a:srgbClr val="FFFFFF"/>
            </a:bgClr>
          </a:patt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53" name="AutoShape 462"/>
          <xdr:cNvSpPr>
            <a:spLocks noChangeAspect="1"/>
          </xdr:cNvSpPr>
        </xdr:nvSpPr>
        <xdr:spPr>
          <a:xfrm rot="-10800000" flipV="1">
            <a:off x="306" y="3994"/>
            <a:ext cx="35" cy="5"/>
          </a:xfrm>
          <a:prstGeom prst="rtTriangle">
            <a:avLst/>
          </a:prstGeom>
          <a:pattFill prst="ltVert">
            <a:fgClr>
              <a:srgbClr val="008000"/>
            </a:fgClr>
            <a:bgClr>
              <a:srgbClr val="FFFFFF"/>
            </a:bgClr>
          </a:patt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302</xdr:row>
      <xdr:rowOff>85725</xdr:rowOff>
    </xdr:from>
    <xdr:to>
      <xdr:col>3</xdr:col>
      <xdr:colOff>0</xdr:colOff>
      <xdr:row>327</xdr:row>
      <xdr:rowOff>76200</xdr:rowOff>
    </xdr:to>
    <xdr:sp>
      <xdr:nvSpPr>
        <xdr:cNvPr id="454" name="Line 463"/>
        <xdr:cNvSpPr>
          <a:spLocks/>
        </xdr:cNvSpPr>
      </xdr:nvSpPr>
      <xdr:spPr>
        <a:xfrm>
          <a:off x="657225" y="46301025"/>
          <a:ext cx="0" cy="3800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302</xdr:row>
      <xdr:rowOff>85725</xdr:rowOff>
    </xdr:from>
    <xdr:to>
      <xdr:col>5</xdr:col>
      <xdr:colOff>0</xdr:colOff>
      <xdr:row>327</xdr:row>
      <xdr:rowOff>76200</xdr:rowOff>
    </xdr:to>
    <xdr:sp>
      <xdr:nvSpPr>
        <xdr:cNvPr id="455" name="Line 464"/>
        <xdr:cNvSpPr>
          <a:spLocks/>
        </xdr:cNvSpPr>
      </xdr:nvSpPr>
      <xdr:spPr>
        <a:xfrm>
          <a:off x="1095375" y="46301025"/>
          <a:ext cx="0" cy="3800475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302</xdr:row>
      <xdr:rowOff>85725</xdr:rowOff>
    </xdr:from>
    <xdr:to>
      <xdr:col>7</xdr:col>
      <xdr:colOff>0</xdr:colOff>
      <xdr:row>327</xdr:row>
      <xdr:rowOff>76200</xdr:rowOff>
    </xdr:to>
    <xdr:sp>
      <xdr:nvSpPr>
        <xdr:cNvPr id="456" name="Line 465"/>
        <xdr:cNvSpPr>
          <a:spLocks/>
        </xdr:cNvSpPr>
      </xdr:nvSpPr>
      <xdr:spPr>
        <a:xfrm>
          <a:off x="1533525" y="46301025"/>
          <a:ext cx="0" cy="3800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302</xdr:row>
      <xdr:rowOff>85725</xdr:rowOff>
    </xdr:from>
    <xdr:to>
      <xdr:col>12</xdr:col>
      <xdr:colOff>0</xdr:colOff>
      <xdr:row>327</xdr:row>
      <xdr:rowOff>76200</xdr:rowOff>
    </xdr:to>
    <xdr:sp>
      <xdr:nvSpPr>
        <xdr:cNvPr id="457" name="Line 466"/>
        <xdr:cNvSpPr>
          <a:spLocks/>
        </xdr:cNvSpPr>
      </xdr:nvSpPr>
      <xdr:spPr>
        <a:xfrm>
          <a:off x="2628900" y="46301025"/>
          <a:ext cx="0" cy="3800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302</xdr:row>
      <xdr:rowOff>85725</xdr:rowOff>
    </xdr:from>
    <xdr:to>
      <xdr:col>17</xdr:col>
      <xdr:colOff>0</xdr:colOff>
      <xdr:row>327</xdr:row>
      <xdr:rowOff>76200</xdr:rowOff>
    </xdr:to>
    <xdr:sp>
      <xdr:nvSpPr>
        <xdr:cNvPr id="458" name="Line 467"/>
        <xdr:cNvSpPr>
          <a:spLocks/>
        </xdr:cNvSpPr>
      </xdr:nvSpPr>
      <xdr:spPr>
        <a:xfrm>
          <a:off x="3724275" y="46301025"/>
          <a:ext cx="0" cy="3800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0</xdr:colOff>
      <xdr:row>302</xdr:row>
      <xdr:rowOff>85725</xdr:rowOff>
    </xdr:from>
    <xdr:to>
      <xdr:col>19</xdr:col>
      <xdr:colOff>0</xdr:colOff>
      <xdr:row>327</xdr:row>
      <xdr:rowOff>76200</xdr:rowOff>
    </xdr:to>
    <xdr:sp>
      <xdr:nvSpPr>
        <xdr:cNvPr id="459" name="Line 468"/>
        <xdr:cNvSpPr>
          <a:spLocks/>
        </xdr:cNvSpPr>
      </xdr:nvSpPr>
      <xdr:spPr>
        <a:xfrm>
          <a:off x="4162425" y="46301025"/>
          <a:ext cx="0" cy="3800475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302</xdr:row>
      <xdr:rowOff>85725</xdr:rowOff>
    </xdr:from>
    <xdr:to>
      <xdr:col>21</xdr:col>
      <xdr:colOff>0</xdr:colOff>
      <xdr:row>327</xdr:row>
      <xdr:rowOff>76200</xdr:rowOff>
    </xdr:to>
    <xdr:sp>
      <xdr:nvSpPr>
        <xdr:cNvPr id="460" name="Line 469"/>
        <xdr:cNvSpPr>
          <a:spLocks/>
        </xdr:cNvSpPr>
      </xdr:nvSpPr>
      <xdr:spPr>
        <a:xfrm>
          <a:off x="4600575" y="46301025"/>
          <a:ext cx="0" cy="3800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310</xdr:row>
      <xdr:rowOff>104775</xdr:rowOff>
    </xdr:from>
    <xdr:to>
      <xdr:col>21</xdr:col>
      <xdr:colOff>0</xdr:colOff>
      <xdr:row>311</xdr:row>
      <xdr:rowOff>142875</xdr:rowOff>
    </xdr:to>
    <xdr:grpSp>
      <xdr:nvGrpSpPr>
        <xdr:cNvPr id="461" name="Group 470"/>
        <xdr:cNvGrpSpPr>
          <a:grpSpLocks/>
        </xdr:cNvGrpSpPr>
      </xdr:nvGrpSpPr>
      <xdr:grpSpPr>
        <a:xfrm>
          <a:off x="657225" y="47539275"/>
          <a:ext cx="3943350" cy="190500"/>
          <a:chOff x="34" y="4215"/>
          <a:chExt cx="306" cy="21"/>
        </a:xfrm>
        <a:solidFill>
          <a:srgbClr val="FFFFFF"/>
        </a:solidFill>
      </xdr:grpSpPr>
      <xdr:grpSp>
        <xdr:nvGrpSpPr>
          <xdr:cNvPr id="462" name="Group 471"/>
          <xdr:cNvGrpSpPr>
            <a:grpSpLocks/>
          </xdr:cNvGrpSpPr>
        </xdr:nvGrpSpPr>
        <xdr:grpSpPr>
          <a:xfrm>
            <a:off x="34" y="4215"/>
            <a:ext cx="153" cy="21"/>
            <a:chOff x="34" y="4215"/>
            <a:chExt cx="153" cy="21"/>
          </a:xfrm>
          <a:pattFill prst="ltVert">
            <a:fgClr>
              <a:srgbClr val="008000"/>
            </a:fgClr>
            <a:bgClr>
              <a:srgbClr val="FFFFFF"/>
            </a:bgClr>
          </a:pattFill>
        </xdr:grpSpPr>
        <xdr:sp>
          <xdr:nvSpPr>
            <xdr:cNvPr id="463" name="AutoShape 472"/>
            <xdr:cNvSpPr>
              <a:spLocks noChangeAspect="1"/>
            </xdr:cNvSpPr>
          </xdr:nvSpPr>
          <xdr:spPr>
            <a:xfrm rot="21600000" flipH="1" flipV="1">
              <a:off x="69" y="4220"/>
              <a:ext cx="118" cy="16"/>
            </a:xfrm>
            <a:prstGeom prst="rtTriangle">
              <a:avLst/>
            </a:prstGeom>
            <a:pattFill prst="ltVert">
              <a:fgClr>
                <a:srgbClr val="008000"/>
              </a:fgClr>
              <a:bgClr>
                <a:srgbClr val="FFFFFF"/>
              </a:bgClr>
            </a:patt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64" name="AutoShape 473"/>
            <xdr:cNvSpPr>
              <a:spLocks noChangeAspect="1"/>
            </xdr:cNvSpPr>
          </xdr:nvSpPr>
          <xdr:spPr>
            <a:xfrm rot="32400000" flipH="1" flipV="1">
              <a:off x="34" y="4215"/>
              <a:ext cx="35" cy="5"/>
            </a:xfrm>
            <a:prstGeom prst="rtTriangle">
              <a:avLst/>
            </a:prstGeom>
            <a:pattFill prst="ltVert">
              <a:fgClr>
                <a:srgbClr val="008000"/>
              </a:fgClr>
              <a:bgClr>
                <a:srgbClr val="FFFFFF"/>
              </a:bgClr>
            </a:patt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465" name="Group 474"/>
          <xdr:cNvGrpSpPr>
            <a:grpSpLocks/>
          </xdr:cNvGrpSpPr>
        </xdr:nvGrpSpPr>
        <xdr:grpSpPr>
          <a:xfrm flipH="1">
            <a:off x="187" y="4215"/>
            <a:ext cx="153" cy="21"/>
            <a:chOff x="34" y="4215"/>
            <a:chExt cx="153" cy="21"/>
          </a:xfrm>
          <a:pattFill prst="ltVert">
            <a:fgClr>
              <a:srgbClr val="008000"/>
            </a:fgClr>
            <a:bgClr>
              <a:srgbClr val="FFFFFF"/>
            </a:bgClr>
          </a:pattFill>
        </xdr:grpSpPr>
        <xdr:sp>
          <xdr:nvSpPr>
            <xdr:cNvPr id="466" name="AutoShape 475"/>
            <xdr:cNvSpPr>
              <a:spLocks noChangeAspect="1"/>
            </xdr:cNvSpPr>
          </xdr:nvSpPr>
          <xdr:spPr>
            <a:xfrm rot="21600000" flipH="1" flipV="1">
              <a:off x="69" y="4220"/>
              <a:ext cx="118" cy="16"/>
            </a:xfrm>
            <a:prstGeom prst="rtTriangle">
              <a:avLst/>
            </a:prstGeom>
            <a:pattFill prst="ltVert">
              <a:fgClr>
                <a:srgbClr val="008000"/>
              </a:fgClr>
              <a:bgClr>
                <a:srgbClr val="FFFFFF"/>
              </a:bgClr>
            </a:patt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67" name="AutoShape 476"/>
            <xdr:cNvSpPr>
              <a:spLocks noChangeAspect="1"/>
            </xdr:cNvSpPr>
          </xdr:nvSpPr>
          <xdr:spPr>
            <a:xfrm rot="32400000" flipH="1" flipV="1">
              <a:off x="34" y="4215"/>
              <a:ext cx="35" cy="5"/>
            </a:xfrm>
            <a:prstGeom prst="rtTriangle">
              <a:avLst/>
            </a:prstGeom>
            <a:pattFill prst="ltVert">
              <a:fgClr>
                <a:srgbClr val="008000"/>
              </a:fgClr>
              <a:bgClr>
                <a:srgbClr val="FFFFFF"/>
              </a:bgClr>
            </a:patt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0</xdr:colOff>
      <xdr:row>314</xdr:row>
      <xdr:rowOff>9525</xdr:rowOff>
    </xdr:from>
    <xdr:to>
      <xdr:col>21</xdr:col>
      <xdr:colOff>0</xdr:colOff>
      <xdr:row>315</xdr:row>
      <xdr:rowOff>47625</xdr:rowOff>
    </xdr:to>
    <xdr:grpSp>
      <xdr:nvGrpSpPr>
        <xdr:cNvPr id="468" name="Group 477"/>
        <xdr:cNvGrpSpPr>
          <a:grpSpLocks/>
        </xdr:cNvGrpSpPr>
      </xdr:nvGrpSpPr>
      <xdr:grpSpPr>
        <a:xfrm flipV="1">
          <a:off x="657225" y="48053625"/>
          <a:ext cx="3943350" cy="190500"/>
          <a:chOff x="34" y="4215"/>
          <a:chExt cx="306" cy="21"/>
        </a:xfrm>
        <a:solidFill>
          <a:srgbClr val="FFFFFF"/>
        </a:solidFill>
      </xdr:grpSpPr>
      <xdr:grpSp>
        <xdr:nvGrpSpPr>
          <xdr:cNvPr id="469" name="Group 478"/>
          <xdr:cNvGrpSpPr>
            <a:grpSpLocks/>
          </xdr:cNvGrpSpPr>
        </xdr:nvGrpSpPr>
        <xdr:grpSpPr>
          <a:xfrm>
            <a:off x="34" y="4215"/>
            <a:ext cx="153" cy="21"/>
            <a:chOff x="34" y="4215"/>
            <a:chExt cx="153" cy="21"/>
          </a:xfrm>
          <a:pattFill prst="ltVert">
            <a:fgClr>
              <a:srgbClr val="008000"/>
            </a:fgClr>
            <a:bgClr>
              <a:srgbClr val="FFFFFF"/>
            </a:bgClr>
          </a:pattFill>
        </xdr:grpSpPr>
        <xdr:sp>
          <xdr:nvSpPr>
            <xdr:cNvPr id="470" name="AutoShape 479"/>
            <xdr:cNvSpPr>
              <a:spLocks noChangeAspect="1"/>
            </xdr:cNvSpPr>
          </xdr:nvSpPr>
          <xdr:spPr>
            <a:xfrm rot="21600000" flipH="1" flipV="1">
              <a:off x="69" y="4220"/>
              <a:ext cx="118" cy="16"/>
            </a:xfrm>
            <a:prstGeom prst="rtTriangle">
              <a:avLst/>
            </a:prstGeom>
            <a:pattFill prst="ltVert">
              <a:fgClr>
                <a:srgbClr val="008000"/>
              </a:fgClr>
              <a:bgClr>
                <a:srgbClr val="FFFFFF"/>
              </a:bgClr>
            </a:patt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71" name="AutoShape 480"/>
            <xdr:cNvSpPr>
              <a:spLocks noChangeAspect="1"/>
            </xdr:cNvSpPr>
          </xdr:nvSpPr>
          <xdr:spPr>
            <a:xfrm rot="32400000" flipH="1" flipV="1">
              <a:off x="34" y="4215"/>
              <a:ext cx="35" cy="5"/>
            </a:xfrm>
            <a:prstGeom prst="rtTriangle">
              <a:avLst/>
            </a:prstGeom>
            <a:pattFill prst="ltVert">
              <a:fgClr>
                <a:srgbClr val="008000"/>
              </a:fgClr>
              <a:bgClr>
                <a:srgbClr val="FFFFFF"/>
              </a:bgClr>
            </a:patt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472" name="Group 481"/>
          <xdr:cNvGrpSpPr>
            <a:grpSpLocks/>
          </xdr:cNvGrpSpPr>
        </xdr:nvGrpSpPr>
        <xdr:grpSpPr>
          <a:xfrm flipH="1">
            <a:off x="187" y="4215"/>
            <a:ext cx="153" cy="21"/>
            <a:chOff x="34" y="4215"/>
            <a:chExt cx="153" cy="21"/>
          </a:xfrm>
          <a:pattFill prst="ltVert">
            <a:fgClr>
              <a:srgbClr val="008000"/>
            </a:fgClr>
            <a:bgClr>
              <a:srgbClr val="FFFFFF"/>
            </a:bgClr>
          </a:pattFill>
        </xdr:grpSpPr>
        <xdr:sp>
          <xdr:nvSpPr>
            <xdr:cNvPr id="473" name="AutoShape 482"/>
            <xdr:cNvSpPr>
              <a:spLocks noChangeAspect="1"/>
            </xdr:cNvSpPr>
          </xdr:nvSpPr>
          <xdr:spPr>
            <a:xfrm rot="21600000" flipH="1" flipV="1">
              <a:off x="69" y="4220"/>
              <a:ext cx="118" cy="16"/>
            </a:xfrm>
            <a:prstGeom prst="rtTriangle">
              <a:avLst/>
            </a:prstGeom>
            <a:pattFill prst="ltVert">
              <a:fgClr>
                <a:srgbClr val="008000"/>
              </a:fgClr>
              <a:bgClr>
                <a:srgbClr val="FFFFFF"/>
              </a:bgClr>
            </a:patt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74" name="AutoShape 483"/>
            <xdr:cNvSpPr>
              <a:spLocks noChangeAspect="1"/>
            </xdr:cNvSpPr>
          </xdr:nvSpPr>
          <xdr:spPr>
            <a:xfrm rot="32400000" flipH="1" flipV="1">
              <a:off x="34" y="4215"/>
              <a:ext cx="35" cy="5"/>
            </a:xfrm>
            <a:prstGeom prst="rtTriangle">
              <a:avLst/>
            </a:prstGeom>
            <a:pattFill prst="ltVert">
              <a:fgClr>
                <a:srgbClr val="008000"/>
              </a:fgClr>
              <a:bgClr>
                <a:srgbClr val="FFFFFF"/>
              </a:bgClr>
            </a:patt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0</xdr:colOff>
      <xdr:row>303</xdr:row>
      <xdr:rowOff>0</xdr:rowOff>
    </xdr:from>
    <xdr:to>
      <xdr:col>5</xdr:col>
      <xdr:colOff>0</xdr:colOff>
      <xdr:row>304</xdr:row>
      <xdr:rowOff>133350</xdr:rowOff>
    </xdr:to>
    <xdr:sp>
      <xdr:nvSpPr>
        <xdr:cNvPr id="475" name="Line 484"/>
        <xdr:cNvSpPr>
          <a:spLocks/>
        </xdr:cNvSpPr>
      </xdr:nvSpPr>
      <xdr:spPr>
        <a:xfrm>
          <a:off x="1095375" y="46367700"/>
          <a:ext cx="0" cy="2857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0</xdr:colOff>
      <xdr:row>307</xdr:row>
      <xdr:rowOff>9525</xdr:rowOff>
    </xdr:from>
    <xdr:to>
      <xdr:col>19</xdr:col>
      <xdr:colOff>0</xdr:colOff>
      <xdr:row>308</xdr:row>
      <xdr:rowOff>142875</xdr:rowOff>
    </xdr:to>
    <xdr:sp>
      <xdr:nvSpPr>
        <xdr:cNvPr id="476" name="Line 485"/>
        <xdr:cNvSpPr>
          <a:spLocks/>
        </xdr:cNvSpPr>
      </xdr:nvSpPr>
      <xdr:spPr>
        <a:xfrm>
          <a:off x="4162425" y="46986825"/>
          <a:ext cx="0" cy="2857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318</xdr:row>
      <xdr:rowOff>0</xdr:rowOff>
    </xdr:from>
    <xdr:to>
      <xdr:col>21</xdr:col>
      <xdr:colOff>85725</xdr:colOff>
      <xdr:row>318</xdr:row>
      <xdr:rowOff>0</xdr:rowOff>
    </xdr:to>
    <xdr:sp>
      <xdr:nvSpPr>
        <xdr:cNvPr id="477" name="Line 486"/>
        <xdr:cNvSpPr>
          <a:spLocks/>
        </xdr:cNvSpPr>
      </xdr:nvSpPr>
      <xdr:spPr>
        <a:xfrm>
          <a:off x="552450" y="48653700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317</xdr:row>
      <xdr:rowOff>114300</xdr:rowOff>
    </xdr:from>
    <xdr:to>
      <xdr:col>21</xdr:col>
      <xdr:colOff>0</xdr:colOff>
      <xdr:row>318</xdr:row>
      <xdr:rowOff>152400</xdr:rowOff>
    </xdr:to>
    <xdr:grpSp>
      <xdr:nvGrpSpPr>
        <xdr:cNvPr id="478" name="Group 487"/>
        <xdr:cNvGrpSpPr>
          <a:grpSpLocks/>
        </xdr:cNvGrpSpPr>
      </xdr:nvGrpSpPr>
      <xdr:grpSpPr>
        <a:xfrm>
          <a:off x="657225" y="48615600"/>
          <a:ext cx="3943350" cy="190500"/>
          <a:chOff x="34" y="4215"/>
          <a:chExt cx="306" cy="21"/>
        </a:xfrm>
        <a:solidFill>
          <a:srgbClr val="FFFFFF"/>
        </a:solidFill>
      </xdr:grpSpPr>
      <xdr:grpSp>
        <xdr:nvGrpSpPr>
          <xdr:cNvPr id="479" name="Group 488"/>
          <xdr:cNvGrpSpPr>
            <a:grpSpLocks/>
          </xdr:cNvGrpSpPr>
        </xdr:nvGrpSpPr>
        <xdr:grpSpPr>
          <a:xfrm>
            <a:off x="34" y="4215"/>
            <a:ext cx="153" cy="21"/>
            <a:chOff x="34" y="4215"/>
            <a:chExt cx="153" cy="21"/>
          </a:xfrm>
          <a:solidFill>
            <a:srgbClr val="FFFFFF"/>
          </a:solidFill>
        </xdr:grpSpPr>
        <xdr:sp>
          <xdr:nvSpPr>
            <xdr:cNvPr id="480" name="AutoShape 489"/>
            <xdr:cNvSpPr>
              <a:spLocks noChangeAspect="1"/>
            </xdr:cNvSpPr>
          </xdr:nvSpPr>
          <xdr:spPr>
            <a:xfrm rot="21600000" flipH="1" flipV="1">
              <a:off x="69" y="4220"/>
              <a:ext cx="118" cy="16"/>
            </a:xfrm>
            <a:prstGeom prst="rtTriangle">
              <a:avLst/>
            </a:prstGeom>
            <a:pattFill prst="ltVert">
              <a:fgClr>
                <a:srgbClr val="993300"/>
              </a:fgClr>
              <a:bgClr>
                <a:srgbClr val="FFFFFF"/>
              </a:bgClr>
            </a:patt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81" name="AutoShape 490"/>
            <xdr:cNvSpPr>
              <a:spLocks noChangeAspect="1"/>
            </xdr:cNvSpPr>
          </xdr:nvSpPr>
          <xdr:spPr>
            <a:xfrm rot="32400000" flipH="1" flipV="1">
              <a:off x="34" y="4215"/>
              <a:ext cx="35" cy="5"/>
            </a:xfrm>
            <a:prstGeom prst="rtTriangle">
              <a:avLst/>
            </a:prstGeom>
            <a:pattFill prst="ltVert">
              <a:fgClr>
                <a:srgbClr val="993300"/>
              </a:fgClr>
              <a:bgClr>
                <a:srgbClr val="FFFFFF"/>
              </a:bgClr>
            </a:patt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482" name="Group 491"/>
          <xdr:cNvGrpSpPr>
            <a:grpSpLocks/>
          </xdr:cNvGrpSpPr>
        </xdr:nvGrpSpPr>
        <xdr:grpSpPr>
          <a:xfrm flipH="1">
            <a:off x="187" y="4215"/>
            <a:ext cx="153" cy="21"/>
            <a:chOff x="34" y="4215"/>
            <a:chExt cx="153" cy="21"/>
          </a:xfrm>
          <a:solidFill>
            <a:srgbClr val="FFFFFF"/>
          </a:solidFill>
        </xdr:grpSpPr>
        <xdr:sp>
          <xdr:nvSpPr>
            <xdr:cNvPr id="483" name="AutoShape 492"/>
            <xdr:cNvSpPr>
              <a:spLocks noChangeAspect="1"/>
            </xdr:cNvSpPr>
          </xdr:nvSpPr>
          <xdr:spPr>
            <a:xfrm rot="21600000" flipH="1" flipV="1">
              <a:off x="69" y="4220"/>
              <a:ext cx="118" cy="16"/>
            </a:xfrm>
            <a:prstGeom prst="rtTriangle">
              <a:avLst/>
            </a:prstGeom>
            <a:pattFill prst="ltVert">
              <a:fgClr>
                <a:srgbClr val="993300"/>
              </a:fgClr>
              <a:bgClr>
                <a:srgbClr val="FFFFFF"/>
              </a:bgClr>
            </a:patt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84" name="AutoShape 493"/>
            <xdr:cNvSpPr>
              <a:spLocks noChangeAspect="1"/>
            </xdr:cNvSpPr>
          </xdr:nvSpPr>
          <xdr:spPr>
            <a:xfrm rot="32400000" flipH="1" flipV="1">
              <a:off x="34" y="4215"/>
              <a:ext cx="35" cy="5"/>
            </a:xfrm>
            <a:prstGeom prst="rtTriangle">
              <a:avLst/>
            </a:prstGeom>
            <a:pattFill prst="ltVert">
              <a:fgClr>
                <a:srgbClr val="993300"/>
              </a:fgClr>
              <a:bgClr>
                <a:srgbClr val="FFFFFF"/>
              </a:bgClr>
            </a:patt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0</xdr:colOff>
      <xdr:row>321</xdr:row>
      <xdr:rowOff>0</xdr:rowOff>
    </xdr:from>
    <xdr:to>
      <xdr:col>19</xdr:col>
      <xdr:colOff>0</xdr:colOff>
      <xdr:row>322</xdr:row>
      <xdr:rowOff>57150</xdr:rowOff>
    </xdr:to>
    <xdr:sp>
      <xdr:nvSpPr>
        <xdr:cNvPr id="485" name="AutoShape 494"/>
        <xdr:cNvSpPr>
          <a:spLocks noChangeAspect="1"/>
        </xdr:cNvSpPr>
      </xdr:nvSpPr>
      <xdr:spPr>
        <a:xfrm rot="10800000" flipH="1">
          <a:off x="1752600" y="49110900"/>
          <a:ext cx="2409825" cy="20955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0</xdr:colOff>
      <xdr:row>320</xdr:row>
      <xdr:rowOff>123825</xdr:rowOff>
    </xdr:from>
    <xdr:to>
      <xdr:col>21</xdr:col>
      <xdr:colOff>0</xdr:colOff>
      <xdr:row>321</xdr:row>
      <xdr:rowOff>0</xdr:rowOff>
    </xdr:to>
    <xdr:sp>
      <xdr:nvSpPr>
        <xdr:cNvPr id="486" name="AutoShape 495"/>
        <xdr:cNvSpPr>
          <a:spLocks noChangeAspect="1"/>
        </xdr:cNvSpPr>
      </xdr:nvSpPr>
      <xdr:spPr>
        <a:xfrm flipH="1">
          <a:off x="4162425" y="49082325"/>
          <a:ext cx="438150" cy="28575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320</xdr:row>
      <xdr:rowOff>104775</xdr:rowOff>
    </xdr:from>
    <xdr:to>
      <xdr:col>7</xdr:col>
      <xdr:colOff>209550</xdr:colOff>
      <xdr:row>321</xdr:row>
      <xdr:rowOff>0</xdr:rowOff>
    </xdr:to>
    <xdr:sp>
      <xdr:nvSpPr>
        <xdr:cNvPr id="487" name="AutoShape 496"/>
        <xdr:cNvSpPr>
          <a:spLocks noChangeAspect="1"/>
        </xdr:cNvSpPr>
      </xdr:nvSpPr>
      <xdr:spPr>
        <a:xfrm flipH="1">
          <a:off x="1095375" y="49063275"/>
          <a:ext cx="647700" cy="47625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321</xdr:row>
      <xdr:rowOff>0</xdr:rowOff>
    </xdr:from>
    <xdr:to>
      <xdr:col>5</xdr:col>
      <xdr:colOff>0</xdr:colOff>
      <xdr:row>321</xdr:row>
      <xdr:rowOff>38100</xdr:rowOff>
    </xdr:to>
    <xdr:sp>
      <xdr:nvSpPr>
        <xdr:cNvPr id="488" name="AutoShape 497"/>
        <xdr:cNvSpPr>
          <a:spLocks noChangeAspect="1"/>
        </xdr:cNvSpPr>
      </xdr:nvSpPr>
      <xdr:spPr>
        <a:xfrm rot="-10800000" flipH="1">
          <a:off x="657225" y="49110900"/>
          <a:ext cx="438150" cy="3810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325</xdr:row>
      <xdr:rowOff>0</xdr:rowOff>
    </xdr:from>
    <xdr:to>
      <xdr:col>21</xdr:col>
      <xdr:colOff>85725</xdr:colOff>
      <xdr:row>325</xdr:row>
      <xdr:rowOff>0</xdr:rowOff>
    </xdr:to>
    <xdr:sp>
      <xdr:nvSpPr>
        <xdr:cNvPr id="489" name="Line 498"/>
        <xdr:cNvSpPr>
          <a:spLocks/>
        </xdr:cNvSpPr>
      </xdr:nvSpPr>
      <xdr:spPr>
        <a:xfrm>
          <a:off x="552450" y="49720500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329</xdr:row>
      <xdr:rowOff>0</xdr:rowOff>
    </xdr:from>
    <xdr:to>
      <xdr:col>21</xdr:col>
      <xdr:colOff>85725</xdr:colOff>
      <xdr:row>329</xdr:row>
      <xdr:rowOff>0</xdr:rowOff>
    </xdr:to>
    <xdr:sp>
      <xdr:nvSpPr>
        <xdr:cNvPr id="490" name="Line 499"/>
        <xdr:cNvSpPr>
          <a:spLocks/>
        </xdr:cNvSpPr>
      </xdr:nvSpPr>
      <xdr:spPr>
        <a:xfrm>
          <a:off x="552450" y="50330100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5</xdr:col>
      <xdr:colOff>0</xdr:colOff>
      <xdr:row>325</xdr:row>
      <xdr:rowOff>38100</xdr:rowOff>
    </xdr:to>
    <xdr:sp>
      <xdr:nvSpPr>
        <xdr:cNvPr id="491" name="AutoShape 500"/>
        <xdr:cNvSpPr>
          <a:spLocks noChangeAspect="1"/>
        </xdr:cNvSpPr>
      </xdr:nvSpPr>
      <xdr:spPr>
        <a:xfrm rot="-10800000" flipH="1">
          <a:off x="657225" y="49720500"/>
          <a:ext cx="438150" cy="3810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329</xdr:row>
      <xdr:rowOff>0</xdr:rowOff>
    </xdr:from>
    <xdr:to>
      <xdr:col>5</xdr:col>
      <xdr:colOff>0</xdr:colOff>
      <xdr:row>329</xdr:row>
      <xdr:rowOff>38100</xdr:rowOff>
    </xdr:to>
    <xdr:sp>
      <xdr:nvSpPr>
        <xdr:cNvPr id="492" name="AutoShape 501"/>
        <xdr:cNvSpPr>
          <a:spLocks noChangeAspect="1"/>
        </xdr:cNvSpPr>
      </xdr:nvSpPr>
      <xdr:spPr>
        <a:xfrm rot="-10800000" flipH="1">
          <a:off x="657225" y="50330100"/>
          <a:ext cx="438150" cy="3810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0</xdr:colOff>
      <xdr:row>324</xdr:row>
      <xdr:rowOff>123825</xdr:rowOff>
    </xdr:from>
    <xdr:to>
      <xdr:col>21</xdr:col>
      <xdr:colOff>0</xdr:colOff>
      <xdr:row>325</xdr:row>
      <xdr:rowOff>0</xdr:rowOff>
    </xdr:to>
    <xdr:sp>
      <xdr:nvSpPr>
        <xdr:cNvPr id="493" name="AutoShape 502"/>
        <xdr:cNvSpPr>
          <a:spLocks noChangeAspect="1"/>
        </xdr:cNvSpPr>
      </xdr:nvSpPr>
      <xdr:spPr>
        <a:xfrm flipH="1">
          <a:off x="4162425" y="49691925"/>
          <a:ext cx="438150" cy="28575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0</xdr:colOff>
      <xdr:row>328</xdr:row>
      <xdr:rowOff>123825</xdr:rowOff>
    </xdr:from>
    <xdr:to>
      <xdr:col>21</xdr:col>
      <xdr:colOff>0</xdr:colOff>
      <xdr:row>329</xdr:row>
      <xdr:rowOff>0</xdr:rowOff>
    </xdr:to>
    <xdr:sp>
      <xdr:nvSpPr>
        <xdr:cNvPr id="494" name="AutoShape 503"/>
        <xdr:cNvSpPr>
          <a:spLocks noChangeAspect="1"/>
        </xdr:cNvSpPr>
      </xdr:nvSpPr>
      <xdr:spPr>
        <a:xfrm flipH="1">
          <a:off x="4162425" y="50301525"/>
          <a:ext cx="438150" cy="28575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302</xdr:row>
      <xdr:rowOff>85725</xdr:rowOff>
    </xdr:from>
    <xdr:to>
      <xdr:col>8</xdr:col>
      <xdr:colOff>0</xdr:colOff>
      <xdr:row>327</xdr:row>
      <xdr:rowOff>76200</xdr:rowOff>
    </xdr:to>
    <xdr:sp>
      <xdr:nvSpPr>
        <xdr:cNvPr id="495" name="Line 504"/>
        <xdr:cNvSpPr>
          <a:spLocks/>
        </xdr:cNvSpPr>
      </xdr:nvSpPr>
      <xdr:spPr>
        <a:xfrm>
          <a:off x="1752600" y="46301025"/>
          <a:ext cx="0" cy="3800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171450</xdr:colOff>
      <xdr:row>296</xdr:row>
      <xdr:rowOff>0</xdr:rowOff>
    </xdr:from>
    <xdr:to>
      <xdr:col>8</xdr:col>
      <xdr:colOff>66675</xdr:colOff>
      <xdr:row>296</xdr:row>
      <xdr:rowOff>0</xdr:rowOff>
    </xdr:to>
    <xdr:sp>
      <xdr:nvSpPr>
        <xdr:cNvPr id="496" name="Line 505"/>
        <xdr:cNvSpPr>
          <a:spLocks/>
        </xdr:cNvSpPr>
      </xdr:nvSpPr>
      <xdr:spPr>
        <a:xfrm>
          <a:off x="1485900" y="453009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295</xdr:row>
      <xdr:rowOff>104775</xdr:rowOff>
    </xdr:from>
    <xdr:to>
      <xdr:col>7</xdr:col>
      <xdr:colOff>0</xdr:colOff>
      <xdr:row>296</xdr:row>
      <xdr:rowOff>57150</xdr:rowOff>
    </xdr:to>
    <xdr:sp>
      <xdr:nvSpPr>
        <xdr:cNvPr id="497" name="Line 506"/>
        <xdr:cNvSpPr>
          <a:spLocks/>
        </xdr:cNvSpPr>
      </xdr:nvSpPr>
      <xdr:spPr>
        <a:xfrm>
          <a:off x="1533525" y="45253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295</xdr:row>
      <xdr:rowOff>104775</xdr:rowOff>
    </xdr:from>
    <xdr:to>
      <xdr:col>8</xdr:col>
      <xdr:colOff>0</xdr:colOff>
      <xdr:row>296</xdr:row>
      <xdr:rowOff>57150</xdr:rowOff>
    </xdr:to>
    <xdr:sp>
      <xdr:nvSpPr>
        <xdr:cNvPr id="498" name="Line 507"/>
        <xdr:cNvSpPr>
          <a:spLocks/>
        </xdr:cNvSpPr>
      </xdr:nvSpPr>
      <xdr:spPr>
        <a:xfrm>
          <a:off x="1752600" y="45253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325</xdr:row>
      <xdr:rowOff>0</xdr:rowOff>
    </xdr:from>
    <xdr:to>
      <xdr:col>19</xdr:col>
      <xdr:colOff>0</xdr:colOff>
      <xdr:row>325</xdr:row>
      <xdr:rowOff>142875</xdr:rowOff>
    </xdr:to>
    <xdr:sp>
      <xdr:nvSpPr>
        <xdr:cNvPr id="499" name="AutoShape 508"/>
        <xdr:cNvSpPr>
          <a:spLocks noChangeAspect="1"/>
        </xdr:cNvSpPr>
      </xdr:nvSpPr>
      <xdr:spPr>
        <a:xfrm rot="10800000" flipH="1">
          <a:off x="2628900" y="49720500"/>
          <a:ext cx="1533525" cy="142875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324</xdr:row>
      <xdr:rowOff>19050</xdr:rowOff>
    </xdr:from>
    <xdr:to>
      <xdr:col>12</xdr:col>
      <xdr:colOff>0</xdr:colOff>
      <xdr:row>325</xdr:row>
      <xdr:rowOff>0</xdr:rowOff>
    </xdr:to>
    <xdr:sp>
      <xdr:nvSpPr>
        <xdr:cNvPr id="500" name="AutoShape 509"/>
        <xdr:cNvSpPr>
          <a:spLocks noChangeAspect="1"/>
        </xdr:cNvSpPr>
      </xdr:nvSpPr>
      <xdr:spPr>
        <a:xfrm flipH="1">
          <a:off x="1095375" y="49587150"/>
          <a:ext cx="1533525" cy="13335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327</xdr:row>
      <xdr:rowOff>76200</xdr:rowOff>
    </xdr:from>
    <xdr:to>
      <xdr:col>16</xdr:col>
      <xdr:colOff>209550</xdr:colOff>
      <xdr:row>329</xdr:row>
      <xdr:rowOff>0</xdr:rowOff>
    </xdr:to>
    <xdr:sp>
      <xdr:nvSpPr>
        <xdr:cNvPr id="501" name="AutoShape 510"/>
        <xdr:cNvSpPr>
          <a:spLocks noChangeAspect="1"/>
        </xdr:cNvSpPr>
      </xdr:nvSpPr>
      <xdr:spPr>
        <a:xfrm flipH="1">
          <a:off x="1095375" y="50101500"/>
          <a:ext cx="2619375" cy="22860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329</xdr:row>
      <xdr:rowOff>0</xdr:rowOff>
    </xdr:from>
    <xdr:to>
      <xdr:col>19</xdr:col>
      <xdr:colOff>0</xdr:colOff>
      <xdr:row>329</xdr:row>
      <xdr:rowOff>38100</xdr:rowOff>
    </xdr:to>
    <xdr:sp>
      <xdr:nvSpPr>
        <xdr:cNvPr id="502" name="AutoShape 511"/>
        <xdr:cNvSpPr>
          <a:spLocks noChangeAspect="1"/>
        </xdr:cNvSpPr>
      </xdr:nvSpPr>
      <xdr:spPr>
        <a:xfrm rot="-10800000" flipH="1">
          <a:off x="3724275" y="50330100"/>
          <a:ext cx="438150" cy="3810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333</xdr:row>
      <xdr:rowOff>0</xdr:rowOff>
    </xdr:from>
    <xdr:to>
      <xdr:col>21</xdr:col>
      <xdr:colOff>85725</xdr:colOff>
      <xdr:row>333</xdr:row>
      <xdr:rowOff>0</xdr:rowOff>
    </xdr:to>
    <xdr:sp>
      <xdr:nvSpPr>
        <xdr:cNvPr id="503" name="Line 512"/>
        <xdr:cNvSpPr>
          <a:spLocks/>
        </xdr:cNvSpPr>
      </xdr:nvSpPr>
      <xdr:spPr>
        <a:xfrm>
          <a:off x="552450" y="50939700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337</xdr:row>
      <xdr:rowOff>0</xdr:rowOff>
    </xdr:from>
    <xdr:to>
      <xdr:col>21</xdr:col>
      <xdr:colOff>85725</xdr:colOff>
      <xdr:row>337</xdr:row>
      <xdr:rowOff>0</xdr:rowOff>
    </xdr:to>
    <xdr:sp>
      <xdr:nvSpPr>
        <xdr:cNvPr id="504" name="Line 513"/>
        <xdr:cNvSpPr>
          <a:spLocks/>
        </xdr:cNvSpPr>
      </xdr:nvSpPr>
      <xdr:spPr>
        <a:xfrm>
          <a:off x="552450" y="51549300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339</xdr:row>
      <xdr:rowOff>28575</xdr:rowOff>
    </xdr:from>
    <xdr:to>
      <xdr:col>21</xdr:col>
      <xdr:colOff>85725</xdr:colOff>
      <xdr:row>339</xdr:row>
      <xdr:rowOff>28575</xdr:rowOff>
    </xdr:to>
    <xdr:sp>
      <xdr:nvSpPr>
        <xdr:cNvPr id="505" name="Line 514"/>
        <xdr:cNvSpPr>
          <a:spLocks/>
        </xdr:cNvSpPr>
      </xdr:nvSpPr>
      <xdr:spPr>
        <a:xfrm>
          <a:off x="552450" y="518826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326</xdr:row>
      <xdr:rowOff>104775</xdr:rowOff>
    </xdr:from>
    <xdr:to>
      <xdr:col>3</xdr:col>
      <xdr:colOff>0</xdr:colOff>
      <xdr:row>342</xdr:row>
      <xdr:rowOff>152400</xdr:rowOff>
    </xdr:to>
    <xdr:sp>
      <xdr:nvSpPr>
        <xdr:cNvPr id="506" name="Line 515"/>
        <xdr:cNvSpPr>
          <a:spLocks/>
        </xdr:cNvSpPr>
      </xdr:nvSpPr>
      <xdr:spPr>
        <a:xfrm>
          <a:off x="657225" y="49977675"/>
          <a:ext cx="0" cy="2486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326</xdr:row>
      <xdr:rowOff>104775</xdr:rowOff>
    </xdr:from>
    <xdr:to>
      <xdr:col>5</xdr:col>
      <xdr:colOff>0</xdr:colOff>
      <xdr:row>344</xdr:row>
      <xdr:rowOff>95250</xdr:rowOff>
    </xdr:to>
    <xdr:sp>
      <xdr:nvSpPr>
        <xdr:cNvPr id="507" name="Line 516"/>
        <xdr:cNvSpPr>
          <a:spLocks/>
        </xdr:cNvSpPr>
      </xdr:nvSpPr>
      <xdr:spPr>
        <a:xfrm>
          <a:off x="1095375" y="49977675"/>
          <a:ext cx="0" cy="2733675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326</xdr:row>
      <xdr:rowOff>104775</xdr:rowOff>
    </xdr:from>
    <xdr:to>
      <xdr:col>7</xdr:col>
      <xdr:colOff>0</xdr:colOff>
      <xdr:row>342</xdr:row>
      <xdr:rowOff>152400</xdr:rowOff>
    </xdr:to>
    <xdr:sp>
      <xdr:nvSpPr>
        <xdr:cNvPr id="508" name="Line 517"/>
        <xdr:cNvSpPr>
          <a:spLocks/>
        </xdr:cNvSpPr>
      </xdr:nvSpPr>
      <xdr:spPr>
        <a:xfrm>
          <a:off x="1533525" y="49977675"/>
          <a:ext cx="0" cy="2486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326</xdr:row>
      <xdr:rowOff>104775</xdr:rowOff>
    </xdr:from>
    <xdr:to>
      <xdr:col>8</xdr:col>
      <xdr:colOff>0</xdr:colOff>
      <xdr:row>342</xdr:row>
      <xdr:rowOff>152400</xdr:rowOff>
    </xdr:to>
    <xdr:sp>
      <xdr:nvSpPr>
        <xdr:cNvPr id="509" name="Line 518"/>
        <xdr:cNvSpPr>
          <a:spLocks/>
        </xdr:cNvSpPr>
      </xdr:nvSpPr>
      <xdr:spPr>
        <a:xfrm>
          <a:off x="1752600" y="49977675"/>
          <a:ext cx="0" cy="2486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326</xdr:row>
      <xdr:rowOff>104775</xdr:rowOff>
    </xdr:from>
    <xdr:to>
      <xdr:col>12</xdr:col>
      <xdr:colOff>0</xdr:colOff>
      <xdr:row>342</xdr:row>
      <xdr:rowOff>152400</xdr:rowOff>
    </xdr:to>
    <xdr:sp>
      <xdr:nvSpPr>
        <xdr:cNvPr id="510" name="Line 519"/>
        <xdr:cNvSpPr>
          <a:spLocks/>
        </xdr:cNvSpPr>
      </xdr:nvSpPr>
      <xdr:spPr>
        <a:xfrm>
          <a:off x="2628900" y="49977675"/>
          <a:ext cx="0" cy="2486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326</xdr:row>
      <xdr:rowOff>104775</xdr:rowOff>
    </xdr:from>
    <xdr:to>
      <xdr:col>17</xdr:col>
      <xdr:colOff>0</xdr:colOff>
      <xdr:row>342</xdr:row>
      <xdr:rowOff>152400</xdr:rowOff>
    </xdr:to>
    <xdr:sp>
      <xdr:nvSpPr>
        <xdr:cNvPr id="511" name="Line 520"/>
        <xdr:cNvSpPr>
          <a:spLocks/>
        </xdr:cNvSpPr>
      </xdr:nvSpPr>
      <xdr:spPr>
        <a:xfrm>
          <a:off x="3724275" y="49977675"/>
          <a:ext cx="0" cy="2486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0</xdr:colOff>
      <xdr:row>326</xdr:row>
      <xdr:rowOff>104775</xdr:rowOff>
    </xdr:from>
    <xdr:to>
      <xdr:col>19</xdr:col>
      <xdr:colOff>0</xdr:colOff>
      <xdr:row>342</xdr:row>
      <xdr:rowOff>152400</xdr:rowOff>
    </xdr:to>
    <xdr:sp>
      <xdr:nvSpPr>
        <xdr:cNvPr id="512" name="Line 521"/>
        <xdr:cNvSpPr>
          <a:spLocks/>
        </xdr:cNvSpPr>
      </xdr:nvSpPr>
      <xdr:spPr>
        <a:xfrm>
          <a:off x="4162425" y="49977675"/>
          <a:ext cx="0" cy="2486025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326</xdr:row>
      <xdr:rowOff>104775</xdr:rowOff>
    </xdr:from>
    <xdr:to>
      <xdr:col>21</xdr:col>
      <xdr:colOff>0</xdr:colOff>
      <xdr:row>342</xdr:row>
      <xdr:rowOff>152400</xdr:rowOff>
    </xdr:to>
    <xdr:sp>
      <xdr:nvSpPr>
        <xdr:cNvPr id="513" name="Line 522"/>
        <xdr:cNvSpPr>
          <a:spLocks/>
        </xdr:cNvSpPr>
      </xdr:nvSpPr>
      <xdr:spPr>
        <a:xfrm>
          <a:off x="4600575" y="49977675"/>
          <a:ext cx="0" cy="2486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337</xdr:row>
      <xdr:rowOff>0</xdr:rowOff>
    </xdr:from>
    <xdr:to>
      <xdr:col>21</xdr:col>
      <xdr:colOff>0</xdr:colOff>
      <xdr:row>337</xdr:row>
      <xdr:rowOff>0</xdr:rowOff>
    </xdr:to>
    <xdr:sp>
      <xdr:nvSpPr>
        <xdr:cNvPr id="514" name="Line 523"/>
        <xdr:cNvSpPr>
          <a:spLocks/>
        </xdr:cNvSpPr>
      </xdr:nvSpPr>
      <xdr:spPr>
        <a:xfrm>
          <a:off x="657225" y="51549300"/>
          <a:ext cx="39433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28575</xdr:colOff>
      <xdr:row>338</xdr:row>
      <xdr:rowOff>76200</xdr:rowOff>
    </xdr:from>
    <xdr:to>
      <xdr:col>21</xdr:col>
      <xdr:colOff>9525</xdr:colOff>
      <xdr:row>344</xdr:row>
      <xdr:rowOff>47625</xdr:rowOff>
    </xdr:to>
    <xdr:sp>
      <xdr:nvSpPr>
        <xdr:cNvPr id="515" name="Line 524"/>
        <xdr:cNvSpPr>
          <a:spLocks/>
        </xdr:cNvSpPr>
      </xdr:nvSpPr>
      <xdr:spPr>
        <a:xfrm flipV="1">
          <a:off x="685800" y="51777900"/>
          <a:ext cx="3924300" cy="885825"/>
        </a:xfrm>
        <a:prstGeom prst="line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9525</xdr:colOff>
      <xdr:row>339</xdr:row>
      <xdr:rowOff>152400</xdr:rowOff>
    </xdr:from>
    <xdr:to>
      <xdr:col>12</xdr:col>
      <xdr:colOff>0</xdr:colOff>
      <xdr:row>344</xdr:row>
      <xdr:rowOff>114300</xdr:rowOff>
    </xdr:to>
    <xdr:sp>
      <xdr:nvSpPr>
        <xdr:cNvPr id="516" name="Line 525"/>
        <xdr:cNvSpPr>
          <a:spLocks/>
        </xdr:cNvSpPr>
      </xdr:nvSpPr>
      <xdr:spPr>
        <a:xfrm flipV="1">
          <a:off x="666750" y="52006500"/>
          <a:ext cx="1962150" cy="723900"/>
        </a:xfrm>
        <a:prstGeom prst="line">
          <a:avLst/>
        </a:pr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338</xdr:row>
      <xdr:rowOff>152400</xdr:rowOff>
    </xdr:from>
    <xdr:to>
      <xdr:col>21</xdr:col>
      <xdr:colOff>9525</xdr:colOff>
      <xdr:row>339</xdr:row>
      <xdr:rowOff>152400</xdr:rowOff>
    </xdr:to>
    <xdr:sp>
      <xdr:nvSpPr>
        <xdr:cNvPr id="517" name="Line 526"/>
        <xdr:cNvSpPr>
          <a:spLocks/>
        </xdr:cNvSpPr>
      </xdr:nvSpPr>
      <xdr:spPr>
        <a:xfrm flipV="1">
          <a:off x="2628900" y="51854100"/>
          <a:ext cx="1981200" cy="152400"/>
        </a:xfrm>
        <a:prstGeom prst="line">
          <a:avLst/>
        </a:pr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190500</xdr:colOff>
      <xdr:row>339</xdr:row>
      <xdr:rowOff>9525</xdr:rowOff>
    </xdr:from>
    <xdr:to>
      <xdr:col>21</xdr:col>
      <xdr:colOff>0</xdr:colOff>
      <xdr:row>340</xdr:row>
      <xdr:rowOff>0</xdr:rowOff>
    </xdr:to>
    <xdr:sp>
      <xdr:nvSpPr>
        <xdr:cNvPr id="518" name="Line 527"/>
        <xdr:cNvSpPr>
          <a:spLocks/>
        </xdr:cNvSpPr>
      </xdr:nvSpPr>
      <xdr:spPr>
        <a:xfrm>
          <a:off x="628650" y="51863625"/>
          <a:ext cx="3971925" cy="142875"/>
        </a:xfrm>
        <a:prstGeom prst="line">
          <a:avLst/>
        </a:prstGeom>
        <a:noFill/>
        <a:ln w="3175" cmpd="sng">
          <a:solidFill>
            <a:srgbClr val="FF66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28575</xdr:rowOff>
    </xdr:from>
    <xdr:to>
      <xdr:col>12</xdr:col>
      <xdr:colOff>0</xdr:colOff>
      <xdr:row>339</xdr:row>
      <xdr:rowOff>76200</xdr:rowOff>
    </xdr:to>
    <xdr:sp>
      <xdr:nvSpPr>
        <xdr:cNvPr id="519" name="Line 528"/>
        <xdr:cNvSpPr>
          <a:spLocks/>
        </xdr:cNvSpPr>
      </xdr:nvSpPr>
      <xdr:spPr>
        <a:xfrm flipV="1">
          <a:off x="657225" y="51730275"/>
          <a:ext cx="1971675" cy="2000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338</xdr:row>
      <xdr:rowOff>28575</xdr:rowOff>
    </xdr:from>
    <xdr:to>
      <xdr:col>21</xdr:col>
      <xdr:colOff>28575</xdr:colOff>
      <xdr:row>340</xdr:row>
      <xdr:rowOff>66675</xdr:rowOff>
    </xdr:to>
    <xdr:sp>
      <xdr:nvSpPr>
        <xdr:cNvPr id="520" name="Line 529"/>
        <xdr:cNvSpPr>
          <a:spLocks/>
        </xdr:cNvSpPr>
      </xdr:nvSpPr>
      <xdr:spPr>
        <a:xfrm>
          <a:off x="2628900" y="51730275"/>
          <a:ext cx="2000250" cy="34290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338</xdr:row>
      <xdr:rowOff>28575</xdr:rowOff>
    </xdr:from>
    <xdr:to>
      <xdr:col>17</xdr:col>
      <xdr:colOff>0</xdr:colOff>
      <xdr:row>339</xdr:row>
      <xdr:rowOff>57150</xdr:rowOff>
    </xdr:to>
    <xdr:sp>
      <xdr:nvSpPr>
        <xdr:cNvPr id="521" name="Line 530"/>
        <xdr:cNvSpPr>
          <a:spLocks noChangeAspect="1"/>
        </xdr:cNvSpPr>
      </xdr:nvSpPr>
      <xdr:spPr>
        <a:xfrm>
          <a:off x="2628900" y="51730275"/>
          <a:ext cx="1095375" cy="1809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338</xdr:row>
      <xdr:rowOff>152400</xdr:rowOff>
    </xdr:from>
    <xdr:to>
      <xdr:col>21</xdr:col>
      <xdr:colOff>0</xdr:colOff>
      <xdr:row>339</xdr:row>
      <xdr:rowOff>57150</xdr:rowOff>
    </xdr:to>
    <xdr:sp>
      <xdr:nvSpPr>
        <xdr:cNvPr id="522" name="Line 531"/>
        <xdr:cNvSpPr>
          <a:spLocks noChangeAspect="1"/>
        </xdr:cNvSpPr>
      </xdr:nvSpPr>
      <xdr:spPr>
        <a:xfrm flipV="1">
          <a:off x="3724275" y="51854100"/>
          <a:ext cx="876300" cy="571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66675</xdr:colOff>
      <xdr:row>59</xdr:row>
      <xdr:rowOff>9525</xdr:rowOff>
    </xdr:from>
    <xdr:to>
      <xdr:col>27</xdr:col>
      <xdr:colOff>209550</xdr:colOff>
      <xdr:row>60</xdr:row>
      <xdr:rowOff>114300</xdr:rowOff>
    </xdr:to>
    <xdr:grpSp>
      <xdr:nvGrpSpPr>
        <xdr:cNvPr id="523" name="Group 564"/>
        <xdr:cNvGrpSpPr>
          <a:grpSpLocks/>
        </xdr:cNvGrpSpPr>
      </xdr:nvGrpSpPr>
      <xdr:grpSpPr>
        <a:xfrm>
          <a:off x="5762625" y="9191625"/>
          <a:ext cx="361950" cy="257175"/>
          <a:chOff x="383" y="1952"/>
          <a:chExt cx="28" cy="28"/>
        </a:xfrm>
        <a:solidFill>
          <a:srgbClr val="FFFFFF"/>
        </a:solidFill>
      </xdr:grpSpPr>
      <xdr:sp>
        <xdr:nvSpPr>
          <xdr:cNvPr id="524" name="Oval 565"/>
          <xdr:cNvSpPr>
            <a:spLocks/>
          </xdr:cNvSpPr>
        </xdr:nvSpPr>
        <xdr:spPr>
          <a:xfrm>
            <a:off x="390" y="1959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25" name="Line 566"/>
          <xdr:cNvSpPr>
            <a:spLocks/>
          </xdr:cNvSpPr>
        </xdr:nvSpPr>
        <xdr:spPr>
          <a:xfrm>
            <a:off x="397" y="1952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26" name="Line 567"/>
          <xdr:cNvSpPr>
            <a:spLocks/>
          </xdr:cNvSpPr>
        </xdr:nvSpPr>
        <xdr:spPr>
          <a:xfrm rot="16200000">
            <a:off x="383" y="1966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0</xdr:col>
      <xdr:colOff>209550</xdr:colOff>
      <xdr:row>59</xdr:row>
      <xdr:rowOff>133350</xdr:rowOff>
    </xdr:from>
    <xdr:to>
      <xdr:col>24</xdr:col>
      <xdr:colOff>209550</xdr:colOff>
      <xdr:row>59</xdr:row>
      <xdr:rowOff>133350</xdr:rowOff>
    </xdr:to>
    <xdr:sp>
      <xdr:nvSpPr>
        <xdr:cNvPr id="527" name="Line 568"/>
        <xdr:cNvSpPr>
          <a:spLocks/>
        </xdr:cNvSpPr>
      </xdr:nvSpPr>
      <xdr:spPr>
        <a:xfrm>
          <a:off x="209550" y="9315450"/>
          <a:ext cx="52578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133350</xdr:colOff>
      <xdr:row>59</xdr:row>
      <xdr:rowOff>142875</xdr:rowOff>
    </xdr:from>
    <xdr:to>
      <xdr:col>25</xdr:col>
      <xdr:colOff>85725</xdr:colOff>
      <xdr:row>61</xdr:row>
      <xdr:rowOff>0</xdr:rowOff>
    </xdr:to>
    <xdr:grpSp>
      <xdr:nvGrpSpPr>
        <xdr:cNvPr id="528" name="Group 571"/>
        <xdr:cNvGrpSpPr>
          <a:grpSpLocks/>
        </xdr:cNvGrpSpPr>
      </xdr:nvGrpSpPr>
      <xdr:grpSpPr>
        <a:xfrm>
          <a:off x="133350" y="9324975"/>
          <a:ext cx="5429250" cy="161925"/>
          <a:chOff x="10" y="32"/>
          <a:chExt cx="422" cy="19"/>
        </a:xfrm>
        <a:solidFill>
          <a:srgbClr val="FFFFFF"/>
        </a:solidFill>
      </xdr:grpSpPr>
      <xdr:sp>
        <xdr:nvSpPr>
          <xdr:cNvPr id="529" name="AutoShape 545"/>
          <xdr:cNvSpPr>
            <a:spLocks noChangeAspect="1"/>
          </xdr:cNvSpPr>
        </xdr:nvSpPr>
        <xdr:spPr>
          <a:xfrm>
            <a:off x="10" y="35"/>
            <a:ext cx="14" cy="6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30" name="Line 532"/>
          <xdr:cNvSpPr>
            <a:spLocks/>
          </xdr:cNvSpPr>
        </xdr:nvSpPr>
        <xdr:spPr>
          <a:xfrm>
            <a:off x="17" y="34"/>
            <a:ext cx="408" cy="0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31" name="AutoShape 556"/>
          <xdr:cNvSpPr>
            <a:spLocks noChangeAspect="1"/>
          </xdr:cNvSpPr>
        </xdr:nvSpPr>
        <xdr:spPr>
          <a:xfrm>
            <a:off x="418" y="35"/>
            <a:ext cx="14" cy="6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grpSp>
        <xdr:nvGrpSpPr>
          <xdr:cNvPr id="532" name="Group 570"/>
          <xdr:cNvGrpSpPr>
            <a:grpSpLocks/>
          </xdr:cNvGrpSpPr>
        </xdr:nvGrpSpPr>
        <xdr:grpSpPr>
          <a:xfrm>
            <a:off x="66" y="34"/>
            <a:ext cx="310" cy="17"/>
            <a:chOff x="66" y="34"/>
            <a:chExt cx="310" cy="17"/>
          </a:xfrm>
          <a:solidFill>
            <a:srgbClr val="FFFFFF"/>
          </a:solidFill>
        </xdr:grpSpPr>
        <xdr:sp>
          <xdr:nvSpPr>
            <xdr:cNvPr id="533" name="Line 534"/>
            <xdr:cNvSpPr>
              <a:spLocks/>
            </xdr:cNvSpPr>
          </xdr:nvSpPr>
          <xdr:spPr>
            <a:xfrm>
              <a:off x="68" y="34"/>
              <a:ext cx="0" cy="16"/>
            </a:xfrm>
            <a:prstGeom prst="line">
              <a:avLst/>
            </a:prstGeom>
            <a:noFill/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34" name="Line 535"/>
            <xdr:cNvSpPr>
              <a:spLocks/>
            </xdr:cNvSpPr>
          </xdr:nvSpPr>
          <xdr:spPr>
            <a:xfrm>
              <a:off x="119" y="34"/>
              <a:ext cx="0" cy="16"/>
            </a:xfrm>
            <a:prstGeom prst="line">
              <a:avLst/>
            </a:prstGeom>
            <a:noFill/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35" name="Line 536"/>
            <xdr:cNvSpPr>
              <a:spLocks/>
            </xdr:cNvSpPr>
          </xdr:nvSpPr>
          <xdr:spPr>
            <a:xfrm>
              <a:off x="170" y="35"/>
              <a:ext cx="0" cy="16"/>
            </a:xfrm>
            <a:prstGeom prst="line">
              <a:avLst/>
            </a:prstGeom>
            <a:noFill/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36" name="Line 538"/>
            <xdr:cNvSpPr>
              <a:spLocks/>
            </xdr:cNvSpPr>
          </xdr:nvSpPr>
          <xdr:spPr>
            <a:xfrm>
              <a:off x="221" y="34"/>
              <a:ext cx="0" cy="16"/>
            </a:xfrm>
            <a:prstGeom prst="line">
              <a:avLst/>
            </a:prstGeom>
            <a:noFill/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37" name="Line 540"/>
            <xdr:cNvSpPr>
              <a:spLocks/>
            </xdr:cNvSpPr>
          </xdr:nvSpPr>
          <xdr:spPr>
            <a:xfrm>
              <a:off x="272" y="34"/>
              <a:ext cx="0" cy="16"/>
            </a:xfrm>
            <a:prstGeom prst="line">
              <a:avLst/>
            </a:prstGeom>
            <a:noFill/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38" name="Line 541"/>
            <xdr:cNvSpPr>
              <a:spLocks/>
            </xdr:cNvSpPr>
          </xdr:nvSpPr>
          <xdr:spPr>
            <a:xfrm>
              <a:off x="323" y="34"/>
              <a:ext cx="0" cy="16"/>
            </a:xfrm>
            <a:prstGeom prst="line">
              <a:avLst/>
            </a:prstGeom>
            <a:noFill/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39" name="Line 542"/>
            <xdr:cNvSpPr>
              <a:spLocks/>
            </xdr:cNvSpPr>
          </xdr:nvSpPr>
          <xdr:spPr>
            <a:xfrm>
              <a:off x="374" y="34"/>
              <a:ext cx="0" cy="16"/>
            </a:xfrm>
            <a:prstGeom prst="line">
              <a:avLst/>
            </a:prstGeom>
            <a:noFill/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40" name="Oval 557"/>
            <xdr:cNvSpPr>
              <a:spLocks/>
            </xdr:cNvSpPr>
          </xdr:nvSpPr>
          <xdr:spPr>
            <a:xfrm>
              <a:off x="66" y="45"/>
              <a:ext cx="4" cy="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41" name="Oval 558"/>
            <xdr:cNvSpPr>
              <a:spLocks/>
            </xdr:cNvSpPr>
          </xdr:nvSpPr>
          <xdr:spPr>
            <a:xfrm>
              <a:off x="117" y="45"/>
              <a:ext cx="4" cy="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42" name="Oval 559"/>
            <xdr:cNvSpPr>
              <a:spLocks/>
            </xdr:cNvSpPr>
          </xdr:nvSpPr>
          <xdr:spPr>
            <a:xfrm>
              <a:off x="168" y="45"/>
              <a:ext cx="4" cy="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43" name="Oval 560"/>
            <xdr:cNvSpPr>
              <a:spLocks/>
            </xdr:cNvSpPr>
          </xdr:nvSpPr>
          <xdr:spPr>
            <a:xfrm>
              <a:off x="219" y="45"/>
              <a:ext cx="4" cy="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44" name="Oval 561"/>
            <xdr:cNvSpPr>
              <a:spLocks/>
            </xdr:cNvSpPr>
          </xdr:nvSpPr>
          <xdr:spPr>
            <a:xfrm>
              <a:off x="270" y="45"/>
              <a:ext cx="4" cy="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45" name="Oval 562"/>
            <xdr:cNvSpPr>
              <a:spLocks/>
            </xdr:cNvSpPr>
          </xdr:nvSpPr>
          <xdr:spPr>
            <a:xfrm>
              <a:off x="321" y="45"/>
              <a:ext cx="4" cy="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46" name="Oval 563"/>
            <xdr:cNvSpPr>
              <a:spLocks/>
            </xdr:cNvSpPr>
          </xdr:nvSpPr>
          <xdr:spPr>
            <a:xfrm>
              <a:off x="372" y="45"/>
              <a:ext cx="4" cy="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547" name="Group 569"/>
          <xdr:cNvGrpSpPr>
            <a:grpSpLocks/>
          </xdr:cNvGrpSpPr>
        </xdr:nvGrpSpPr>
        <xdr:grpSpPr>
          <a:xfrm>
            <a:off x="15" y="32"/>
            <a:ext cx="412" cy="4"/>
            <a:chOff x="15" y="32"/>
            <a:chExt cx="412" cy="4"/>
          </a:xfrm>
          <a:solidFill>
            <a:srgbClr val="FFFFFF"/>
          </a:solidFill>
        </xdr:grpSpPr>
        <xdr:sp>
          <xdr:nvSpPr>
            <xdr:cNvPr id="548" name="Oval 547"/>
            <xdr:cNvSpPr>
              <a:spLocks/>
            </xdr:cNvSpPr>
          </xdr:nvSpPr>
          <xdr:spPr>
            <a:xfrm>
              <a:off x="15" y="32"/>
              <a:ext cx="4" cy="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49" name="Oval 548"/>
            <xdr:cNvSpPr>
              <a:spLocks/>
            </xdr:cNvSpPr>
          </xdr:nvSpPr>
          <xdr:spPr>
            <a:xfrm>
              <a:off x="66" y="32"/>
              <a:ext cx="4" cy="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50" name="Oval 549"/>
            <xdr:cNvSpPr>
              <a:spLocks/>
            </xdr:cNvSpPr>
          </xdr:nvSpPr>
          <xdr:spPr>
            <a:xfrm>
              <a:off x="117" y="32"/>
              <a:ext cx="4" cy="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51" name="Oval 550"/>
            <xdr:cNvSpPr>
              <a:spLocks/>
            </xdr:cNvSpPr>
          </xdr:nvSpPr>
          <xdr:spPr>
            <a:xfrm>
              <a:off x="168" y="32"/>
              <a:ext cx="4" cy="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52" name="Oval 551"/>
            <xdr:cNvSpPr>
              <a:spLocks/>
            </xdr:cNvSpPr>
          </xdr:nvSpPr>
          <xdr:spPr>
            <a:xfrm>
              <a:off x="219" y="32"/>
              <a:ext cx="4" cy="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53" name="Oval 552"/>
            <xdr:cNvSpPr>
              <a:spLocks/>
            </xdr:cNvSpPr>
          </xdr:nvSpPr>
          <xdr:spPr>
            <a:xfrm>
              <a:off x="270" y="32"/>
              <a:ext cx="4" cy="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54" name="Oval 553"/>
            <xdr:cNvSpPr>
              <a:spLocks/>
            </xdr:cNvSpPr>
          </xdr:nvSpPr>
          <xdr:spPr>
            <a:xfrm>
              <a:off x="321" y="32"/>
              <a:ext cx="4" cy="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55" name="Oval 554"/>
            <xdr:cNvSpPr>
              <a:spLocks/>
            </xdr:cNvSpPr>
          </xdr:nvSpPr>
          <xdr:spPr>
            <a:xfrm>
              <a:off x="372" y="32"/>
              <a:ext cx="4" cy="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56" name="Oval 555"/>
            <xdr:cNvSpPr>
              <a:spLocks/>
            </xdr:cNvSpPr>
          </xdr:nvSpPr>
          <xdr:spPr>
            <a:xfrm>
              <a:off x="423" y="32"/>
              <a:ext cx="4" cy="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64</xdr:row>
      <xdr:rowOff>95250</xdr:rowOff>
    </xdr:from>
    <xdr:to>
      <xdr:col>1</xdr:col>
      <xdr:colOff>0</xdr:colOff>
      <xdr:row>106</xdr:row>
      <xdr:rowOff>38100</xdr:rowOff>
    </xdr:to>
    <xdr:sp>
      <xdr:nvSpPr>
        <xdr:cNvPr id="557" name="Line 572"/>
        <xdr:cNvSpPr>
          <a:spLocks/>
        </xdr:cNvSpPr>
      </xdr:nvSpPr>
      <xdr:spPr>
        <a:xfrm>
          <a:off x="219075" y="10039350"/>
          <a:ext cx="0" cy="634365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95250</xdr:rowOff>
    </xdr:from>
    <xdr:to>
      <xdr:col>4</xdr:col>
      <xdr:colOff>0</xdr:colOff>
      <xdr:row>106</xdr:row>
      <xdr:rowOff>38100</xdr:rowOff>
    </xdr:to>
    <xdr:sp>
      <xdr:nvSpPr>
        <xdr:cNvPr id="558" name="Line 573"/>
        <xdr:cNvSpPr>
          <a:spLocks/>
        </xdr:cNvSpPr>
      </xdr:nvSpPr>
      <xdr:spPr>
        <a:xfrm>
          <a:off x="876300" y="10039350"/>
          <a:ext cx="0" cy="634365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95250</xdr:rowOff>
    </xdr:from>
    <xdr:to>
      <xdr:col>7</xdr:col>
      <xdr:colOff>0</xdr:colOff>
      <xdr:row>106</xdr:row>
      <xdr:rowOff>38100</xdr:rowOff>
    </xdr:to>
    <xdr:sp>
      <xdr:nvSpPr>
        <xdr:cNvPr id="559" name="Line 574"/>
        <xdr:cNvSpPr>
          <a:spLocks/>
        </xdr:cNvSpPr>
      </xdr:nvSpPr>
      <xdr:spPr>
        <a:xfrm>
          <a:off x="1533525" y="10039350"/>
          <a:ext cx="0" cy="634365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95250</xdr:rowOff>
    </xdr:from>
    <xdr:to>
      <xdr:col>10</xdr:col>
      <xdr:colOff>0</xdr:colOff>
      <xdr:row>106</xdr:row>
      <xdr:rowOff>38100</xdr:rowOff>
    </xdr:to>
    <xdr:sp>
      <xdr:nvSpPr>
        <xdr:cNvPr id="560" name="Line 575"/>
        <xdr:cNvSpPr>
          <a:spLocks/>
        </xdr:cNvSpPr>
      </xdr:nvSpPr>
      <xdr:spPr>
        <a:xfrm>
          <a:off x="2190750" y="10039350"/>
          <a:ext cx="0" cy="634365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13</xdr:col>
      <xdr:colOff>0</xdr:colOff>
      <xdr:row>64</xdr:row>
      <xdr:rowOff>95250</xdr:rowOff>
    </xdr:from>
    <xdr:to>
      <xdr:col>13</xdr:col>
      <xdr:colOff>0</xdr:colOff>
      <xdr:row>106</xdr:row>
      <xdr:rowOff>38100</xdr:rowOff>
    </xdr:to>
    <xdr:sp>
      <xdr:nvSpPr>
        <xdr:cNvPr id="561" name="Line 576"/>
        <xdr:cNvSpPr>
          <a:spLocks/>
        </xdr:cNvSpPr>
      </xdr:nvSpPr>
      <xdr:spPr>
        <a:xfrm>
          <a:off x="2847975" y="10039350"/>
          <a:ext cx="0" cy="634365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16</xdr:col>
      <xdr:colOff>0</xdr:colOff>
      <xdr:row>64</xdr:row>
      <xdr:rowOff>95250</xdr:rowOff>
    </xdr:from>
    <xdr:to>
      <xdr:col>16</xdr:col>
      <xdr:colOff>0</xdr:colOff>
      <xdr:row>106</xdr:row>
      <xdr:rowOff>38100</xdr:rowOff>
    </xdr:to>
    <xdr:sp>
      <xdr:nvSpPr>
        <xdr:cNvPr id="562" name="Line 577"/>
        <xdr:cNvSpPr>
          <a:spLocks/>
        </xdr:cNvSpPr>
      </xdr:nvSpPr>
      <xdr:spPr>
        <a:xfrm>
          <a:off x="3505200" y="10039350"/>
          <a:ext cx="0" cy="634365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95250</xdr:rowOff>
    </xdr:from>
    <xdr:to>
      <xdr:col>19</xdr:col>
      <xdr:colOff>0</xdr:colOff>
      <xdr:row>106</xdr:row>
      <xdr:rowOff>38100</xdr:rowOff>
    </xdr:to>
    <xdr:sp>
      <xdr:nvSpPr>
        <xdr:cNvPr id="563" name="Line 578"/>
        <xdr:cNvSpPr>
          <a:spLocks/>
        </xdr:cNvSpPr>
      </xdr:nvSpPr>
      <xdr:spPr>
        <a:xfrm>
          <a:off x="4162425" y="10039350"/>
          <a:ext cx="0" cy="634365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95250</xdr:rowOff>
    </xdr:from>
    <xdr:to>
      <xdr:col>22</xdr:col>
      <xdr:colOff>0</xdr:colOff>
      <xdr:row>106</xdr:row>
      <xdr:rowOff>38100</xdr:rowOff>
    </xdr:to>
    <xdr:sp>
      <xdr:nvSpPr>
        <xdr:cNvPr id="564" name="Line 579"/>
        <xdr:cNvSpPr>
          <a:spLocks/>
        </xdr:cNvSpPr>
      </xdr:nvSpPr>
      <xdr:spPr>
        <a:xfrm>
          <a:off x="4819650" y="10039350"/>
          <a:ext cx="0" cy="634365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25</xdr:col>
      <xdr:colOff>0</xdr:colOff>
      <xdr:row>64</xdr:row>
      <xdr:rowOff>95250</xdr:rowOff>
    </xdr:from>
    <xdr:to>
      <xdr:col>25</xdr:col>
      <xdr:colOff>0</xdr:colOff>
      <xdr:row>106</xdr:row>
      <xdr:rowOff>38100</xdr:rowOff>
    </xdr:to>
    <xdr:sp>
      <xdr:nvSpPr>
        <xdr:cNvPr id="565" name="Line 580"/>
        <xdr:cNvSpPr>
          <a:spLocks/>
        </xdr:cNvSpPr>
      </xdr:nvSpPr>
      <xdr:spPr>
        <a:xfrm>
          <a:off x="5476875" y="10039350"/>
          <a:ext cx="0" cy="634365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95250</xdr:rowOff>
    </xdr:from>
    <xdr:to>
      <xdr:col>7</xdr:col>
      <xdr:colOff>0</xdr:colOff>
      <xdr:row>68</xdr:row>
      <xdr:rowOff>0</xdr:rowOff>
    </xdr:to>
    <xdr:grpSp>
      <xdr:nvGrpSpPr>
        <xdr:cNvPr id="566" name="Group 612"/>
        <xdr:cNvGrpSpPr>
          <a:grpSpLocks/>
        </xdr:cNvGrpSpPr>
      </xdr:nvGrpSpPr>
      <xdr:grpSpPr>
        <a:xfrm>
          <a:off x="219075" y="10496550"/>
          <a:ext cx="1314450" cy="57150"/>
          <a:chOff x="17" y="138"/>
          <a:chExt cx="102" cy="6"/>
        </a:xfrm>
        <a:solidFill>
          <a:srgbClr val="FFFFFF"/>
        </a:solidFill>
      </xdr:grpSpPr>
      <xdr:sp>
        <xdr:nvSpPr>
          <xdr:cNvPr id="567" name="Line 582"/>
          <xdr:cNvSpPr>
            <a:spLocks/>
          </xdr:cNvSpPr>
        </xdr:nvSpPr>
        <xdr:spPr>
          <a:xfrm>
            <a:off x="68" y="138"/>
            <a:ext cx="51" cy="6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68" name="Line 583"/>
          <xdr:cNvSpPr>
            <a:spLocks/>
          </xdr:cNvSpPr>
        </xdr:nvSpPr>
        <xdr:spPr>
          <a:xfrm flipH="1">
            <a:off x="17" y="138"/>
            <a:ext cx="51" cy="6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65</xdr:row>
      <xdr:rowOff>9525</xdr:rowOff>
    </xdr:from>
    <xdr:to>
      <xdr:col>7</xdr:col>
      <xdr:colOff>0</xdr:colOff>
      <xdr:row>66</xdr:row>
      <xdr:rowOff>0</xdr:rowOff>
    </xdr:to>
    <xdr:grpSp>
      <xdr:nvGrpSpPr>
        <xdr:cNvPr id="569" name="Group 613"/>
        <xdr:cNvGrpSpPr>
          <a:grpSpLocks/>
        </xdr:cNvGrpSpPr>
      </xdr:nvGrpSpPr>
      <xdr:grpSpPr>
        <a:xfrm>
          <a:off x="219075" y="10106025"/>
          <a:ext cx="1314450" cy="142875"/>
          <a:chOff x="17" y="97"/>
          <a:chExt cx="102" cy="15"/>
        </a:xfrm>
        <a:solidFill>
          <a:srgbClr val="FFFFFF"/>
        </a:solidFill>
      </xdr:grpSpPr>
      <xdr:sp>
        <xdr:nvSpPr>
          <xdr:cNvPr id="570" name="Line 581"/>
          <xdr:cNvSpPr>
            <a:spLocks/>
          </xdr:cNvSpPr>
        </xdr:nvSpPr>
        <xdr:spPr>
          <a:xfrm>
            <a:off x="68" y="97"/>
            <a:ext cx="51" cy="15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71" name="Line 584"/>
          <xdr:cNvSpPr>
            <a:spLocks/>
          </xdr:cNvSpPr>
        </xdr:nvSpPr>
        <xdr:spPr>
          <a:xfrm flipH="1">
            <a:off x="17" y="97"/>
            <a:ext cx="51" cy="15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71</xdr:row>
      <xdr:rowOff>0</xdr:rowOff>
    </xdr:from>
    <xdr:to>
      <xdr:col>25</xdr:col>
      <xdr:colOff>0</xdr:colOff>
      <xdr:row>72</xdr:row>
      <xdr:rowOff>9525</xdr:rowOff>
    </xdr:to>
    <xdr:grpSp>
      <xdr:nvGrpSpPr>
        <xdr:cNvPr id="572" name="Group 610"/>
        <xdr:cNvGrpSpPr>
          <a:grpSpLocks/>
        </xdr:cNvGrpSpPr>
      </xdr:nvGrpSpPr>
      <xdr:grpSpPr>
        <a:xfrm>
          <a:off x="4162425" y="11010900"/>
          <a:ext cx="1314450" cy="161925"/>
          <a:chOff x="323" y="192"/>
          <a:chExt cx="102" cy="17"/>
        </a:xfrm>
        <a:solidFill>
          <a:srgbClr val="FFFFFF"/>
        </a:solidFill>
      </xdr:grpSpPr>
      <xdr:sp>
        <xdr:nvSpPr>
          <xdr:cNvPr id="573" name="Line 585"/>
          <xdr:cNvSpPr>
            <a:spLocks/>
          </xdr:cNvSpPr>
        </xdr:nvSpPr>
        <xdr:spPr>
          <a:xfrm flipV="1">
            <a:off x="375" y="192"/>
            <a:ext cx="50" cy="16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74" name="Line 586"/>
          <xdr:cNvSpPr>
            <a:spLocks/>
          </xdr:cNvSpPr>
        </xdr:nvSpPr>
        <xdr:spPr>
          <a:xfrm flipH="1" flipV="1">
            <a:off x="323" y="192"/>
            <a:ext cx="51" cy="17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74</xdr:row>
      <xdr:rowOff>9525</xdr:rowOff>
    </xdr:from>
    <xdr:to>
      <xdr:col>25</xdr:col>
      <xdr:colOff>0</xdr:colOff>
      <xdr:row>75</xdr:row>
      <xdr:rowOff>0</xdr:rowOff>
    </xdr:to>
    <xdr:grpSp>
      <xdr:nvGrpSpPr>
        <xdr:cNvPr id="575" name="Group 611"/>
        <xdr:cNvGrpSpPr>
          <a:grpSpLocks/>
        </xdr:cNvGrpSpPr>
      </xdr:nvGrpSpPr>
      <xdr:grpSpPr>
        <a:xfrm>
          <a:off x="4162425" y="11477625"/>
          <a:ext cx="1314450" cy="142875"/>
          <a:chOff x="323" y="241"/>
          <a:chExt cx="102" cy="15"/>
        </a:xfrm>
        <a:solidFill>
          <a:srgbClr val="FFFFFF"/>
        </a:solidFill>
      </xdr:grpSpPr>
      <xdr:sp>
        <xdr:nvSpPr>
          <xdr:cNvPr id="576" name="Line 587"/>
          <xdr:cNvSpPr>
            <a:spLocks/>
          </xdr:cNvSpPr>
        </xdr:nvSpPr>
        <xdr:spPr>
          <a:xfrm>
            <a:off x="374" y="241"/>
            <a:ext cx="51" cy="15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77" name="Line 588"/>
          <xdr:cNvSpPr>
            <a:spLocks/>
          </xdr:cNvSpPr>
        </xdr:nvSpPr>
        <xdr:spPr>
          <a:xfrm flipH="1">
            <a:off x="323" y="241"/>
            <a:ext cx="51" cy="15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100</xdr:row>
      <xdr:rowOff>0</xdr:rowOff>
    </xdr:from>
    <xdr:to>
      <xdr:col>3</xdr:col>
      <xdr:colOff>209550</xdr:colOff>
      <xdr:row>102</xdr:row>
      <xdr:rowOff>0</xdr:rowOff>
    </xdr:to>
    <xdr:sp>
      <xdr:nvSpPr>
        <xdr:cNvPr id="578" name="Line 596"/>
        <xdr:cNvSpPr>
          <a:spLocks/>
        </xdr:cNvSpPr>
      </xdr:nvSpPr>
      <xdr:spPr>
        <a:xfrm flipH="1">
          <a:off x="219075" y="15430500"/>
          <a:ext cx="647700" cy="304800"/>
        </a:xfrm>
        <a:prstGeom prst="line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103</xdr:row>
      <xdr:rowOff>9525</xdr:rowOff>
    </xdr:from>
    <xdr:to>
      <xdr:col>10</xdr:col>
      <xdr:colOff>0</xdr:colOff>
      <xdr:row>104</xdr:row>
      <xdr:rowOff>104775</xdr:rowOff>
    </xdr:to>
    <xdr:sp>
      <xdr:nvSpPr>
        <xdr:cNvPr id="579" name="Line 597"/>
        <xdr:cNvSpPr>
          <a:spLocks/>
        </xdr:cNvSpPr>
      </xdr:nvSpPr>
      <xdr:spPr>
        <a:xfrm>
          <a:off x="1533525" y="15897225"/>
          <a:ext cx="657225" cy="247650"/>
        </a:xfrm>
        <a:prstGeom prst="line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0</xdr:colOff>
      <xdr:row>101</xdr:row>
      <xdr:rowOff>76200</xdr:rowOff>
    </xdr:from>
    <xdr:to>
      <xdr:col>25</xdr:col>
      <xdr:colOff>0</xdr:colOff>
      <xdr:row>102</xdr:row>
      <xdr:rowOff>0</xdr:rowOff>
    </xdr:to>
    <xdr:sp>
      <xdr:nvSpPr>
        <xdr:cNvPr id="580" name="Line 598"/>
        <xdr:cNvSpPr>
          <a:spLocks/>
        </xdr:cNvSpPr>
      </xdr:nvSpPr>
      <xdr:spPr>
        <a:xfrm>
          <a:off x="4819650" y="15659100"/>
          <a:ext cx="657225" cy="76200"/>
        </a:xfrm>
        <a:prstGeom prst="line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10</xdr:col>
      <xdr:colOff>0</xdr:colOff>
      <xdr:row>101</xdr:row>
      <xdr:rowOff>76200</xdr:rowOff>
    </xdr:from>
    <xdr:to>
      <xdr:col>22</xdr:col>
      <xdr:colOff>0</xdr:colOff>
      <xdr:row>104</xdr:row>
      <xdr:rowOff>114300</xdr:rowOff>
    </xdr:to>
    <xdr:sp>
      <xdr:nvSpPr>
        <xdr:cNvPr id="581" name="Line 599"/>
        <xdr:cNvSpPr>
          <a:spLocks/>
        </xdr:cNvSpPr>
      </xdr:nvSpPr>
      <xdr:spPr>
        <a:xfrm flipV="1">
          <a:off x="2190750" y="15659100"/>
          <a:ext cx="2628900" cy="495300"/>
        </a:xfrm>
        <a:prstGeom prst="line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7</xdr:col>
      <xdr:colOff>9525</xdr:colOff>
      <xdr:row>103</xdr:row>
      <xdr:rowOff>9525</xdr:rowOff>
    </xdr:to>
    <xdr:sp>
      <xdr:nvSpPr>
        <xdr:cNvPr id="582" name="Line 600"/>
        <xdr:cNvSpPr>
          <a:spLocks/>
        </xdr:cNvSpPr>
      </xdr:nvSpPr>
      <xdr:spPr>
        <a:xfrm>
          <a:off x="876300" y="15430500"/>
          <a:ext cx="666750" cy="466725"/>
        </a:xfrm>
        <a:prstGeom prst="line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0</xdr:colOff>
      <xdr:row>92</xdr:row>
      <xdr:rowOff>76200</xdr:rowOff>
    </xdr:from>
    <xdr:to>
      <xdr:col>25</xdr:col>
      <xdr:colOff>0</xdr:colOff>
      <xdr:row>95</xdr:row>
      <xdr:rowOff>47625</xdr:rowOff>
    </xdr:to>
    <xdr:grpSp>
      <xdr:nvGrpSpPr>
        <xdr:cNvPr id="583" name="Group 603"/>
        <xdr:cNvGrpSpPr>
          <a:grpSpLocks/>
        </xdr:cNvGrpSpPr>
      </xdr:nvGrpSpPr>
      <xdr:grpSpPr>
        <a:xfrm>
          <a:off x="219075" y="14287500"/>
          <a:ext cx="5257800" cy="428625"/>
          <a:chOff x="17" y="536"/>
          <a:chExt cx="408" cy="45"/>
        </a:xfrm>
        <a:solidFill>
          <a:srgbClr val="FFFFFF"/>
        </a:solidFill>
      </xdr:grpSpPr>
      <xdr:sp>
        <xdr:nvSpPr>
          <xdr:cNvPr id="584" name="Line 593"/>
          <xdr:cNvSpPr>
            <a:spLocks/>
          </xdr:cNvSpPr>
        </xdr:nvSpPr>
        <xdr:spPr>
          <a:xfrm>
            <a:off x="374" y="536"/>
            <a:ext cx="51" cy="8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85" name="Line 594"/>
          <xdr:cNvSpPr>
            <a:spLocks/>
          </xdr:cNvSpPr>
        </xdr:nvSpPr>
        <xdr:spPr>
          <a:xfrm>
            <a:off x="119" y="540"/>
            <a:ext cx="51" cy="41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86" name="Line 595"/>
          <xdr:cNvSpPr>
            <a:spLocks/>
          </xdr:cNvSpPr>
        </xdr:nvSpPr>
        <xdr:spPr>
          <a:xfrm>
            <a:off x="17" y="543"/>
            <a:ext cx="51" cy="1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87" name="Line 601"/>
          <xdr:cNvSpPr>
            <a:spLocks/>
          </xdr:cNvSpPr>
        </xdr:nvSpPr>
        <xdr:spPr>
          <a:xfrm flipV="1">
            <a:off x="67" y="540"/>
            <a:ext cx="52" cy="13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88" name="Line 602"/>
          <xdr:cNvSpPr>
            <a:spLocks/>
          </xdr:cNvSpPr>
        </xdr:nvSpPr>
        <xdr:spPr>
          <a:xfrm flipV="1">
            <a:off x="170" y="536"/>
            <a:ext cx="204" cy="45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82</xdr:row>
      <xdr:rowOff>76200</xdr:rowOff>
    </xdr:from>
    <xdr:to>
      <xdr:col>25</xdr:col>
      <xdr:colOff>0</xdr:colOff>
      <xdr:row>86</xdr:row>
      <xdr:rowOff>114300</xdr:rowOff>
    </xdr:to>
    <xdr:grpSp>
      <xdr:nvGrpSpPr>
        <xdr:cNvPr id="589" name="Group 607"/>
        <xdr:cNvGrpSpPr>
          <a:grpSpLocks/>
        </xdr:cNvGrpSpPr>
      </xdr:nvGrpSpPr>
      <xdr:grpSpPr>
        <a:xfrm>
          <a:off x="219075" y="12763500"/>
          <a:ext cx="5257800" cy="647700"/>
          <a:chOff x="17" y="376"/>
          <a:chExt cx="408" cy="68"/>
        </a:xfrm>
        <a:solidFill>
          <a:srgbClr val="FFFFFF"/>
        </a:solidFill>
      </xdr:grpSpPr>
      <xdr:sp>
        <xdr:nvSpPr>
          <xdr:cNvPr id="590" name="Line 591"/>
          <xdr:cNvSpPr>
            <a:spLocks/>
          </xdr:cNvSpPr>
        </xdr:nvSpPr>
        <xdr:spPr>
          <a:xfrm flipV="1">
            <a:off x="374" y="384"/>
            <a:ext cx="51" cy="6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91" name="Line 592"/>
          <xdr:cNvSpPr>
            <a:spLocks/>
          </xdr:cNvSpPr>
        </xdr:nvSpPr>
        <xdr:spPr>
          <a:xfrm flipH="1">
            <a:off x="17" y="376"/>
            <a:ext cx="51" cy="8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92" name="Line 604"/>
          <xdr:cNvSpPr>
            <a:spLocks/>
          </xdr:cNvSpPr>
        </xdr:nvSpPr>
        <xdr:spPr>
          <a:xfrm>
            <a:off x="68" y="376"/>
            <a:ext cx="307" cy="68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76</xdr:row>
      <xdr:rowOff>76200</xdr:rowOff>
    </xdr:from>
    <xdr:to>
      <xdr:col>25</xdr:col>
      <xdr:colOff>0</xdr:colOff>
      <xdr:row>80</xdr:row>
      <xdr:rowOff>104775</xdr:rowOff>
    </xdr:to>
    <xdr:grpSp>
      <xdr:nvGrpSpPr>
        <xdr:cNvPr id="593" name="Group 606"/>
        <xdr:cNvGrpSpPr>
          <a:grpSpLocks/>
        </xdr:cNvGrpSpPr>
      </xdr:nvGrpSpPr>
      <xdr:grpSpPr>
        <a:xfrm>
          <a:off x="219075" y="11849100"/>
          <a:ext cx="5257800" cy="638175"/>
          <a:chOff x="17" y="280"/>
          <a:chExt cx="408" cy="67"/>
        </a:xfrm>
        <a:solidFill>
          <a:srgbClr val="FFFFFF"/>
        </a:solidFill>
      </xdr:grpSpPr>
      <xdr:sp>
        <xdr:nvSpPr>
          <xdr:cNvPr id="594" name="Line 589"/>
          <xdr:cNvSpPr>
            <a:spLocks/>
          </xdr:cNvSpPr>
        </xdr:nvSpPr>
        <xdr:spPr>
          <a:xfrm>
            <a:off x="374" y="280"/>
            <a:ext cx="51" cy="9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95" name="Line 590"/>
          <xdr:cNvSpPr>
            <a:spLocks/>
          </xdr:cNvSpPr>
        </xdr:nvSpPr>
        <xdr:spPr>
          <a:xfrm flipH="1" flipV="1">
            <a:off x="17" y="288"/>
            <a:ext cx="51" cy="59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96" name="Line 605"/>
          <xdr:cNvSpPr>
            <a:spLocks/>
          </xdr:cNvSpPr>
        </xdr:nvSpPr>
        <xdr:spPr>
          <a:xfrm flipV="1">
            <a:off x="68" y="280"/>
            <a:ext cx="306" cy="67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0</xdr:col>
      <xdr:colOff>152400</xdr:colOff>
      <xdr:row>63</xdr:row>
      <xdr:rowOff>0</xdr:rowOff>
    </xdr:from>
    <xdr:to>
      <xdr:col>25</xdr:col>
      <xdr:colOff>76200</xdr:colOff>
      <xdr:row>63</xdr:row>
      <xdr:rowOff>0</xdr:rowOff>
    </xdr:to>
    <xdr:sp>
      <xdr:nvSpPr>
        <xdr:cNvPr id="597" name="Line 614"/>
        <xdr:cNvSpPr>
          <a:spLocks/>
        </xdr:cNvSpPr>
      </xdr:nvSpPr>
      <xdr:spPr>
        <a:xfrm flipV="1">
          <a:off x="152400" y="9791700"/>
          <a:ext cx="540067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95250</xdr:rowOff>
    </xdr:from>
    <xdr:to>
      <xdr:col>1</xdr:col>
      <xdr:colOff>0</xdr:colOff>
      <xdr:row>63</xdr:row>
      <xdr:rowOff>57150</xdr:rowOff>
    </xdr:to>
    <xdr:sp>
      <xdr:nvSpPr>
        <xdr:cNvPr id="598" name="Line 615"/>
        <xdr:cNvSpPr>
          <a:spLocks/>
        </xdr:cNvSpPr>
      </xdr:nvSpPr>
      <xdr:spPr>
        <a:xfrm>
          <a:off x="219075" y="9734550"/>
          <a:ext cx="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95250</xdr:rowOff>
    </xdr:from>
    <xdr:to>
      <xdr:col>4</xdr:col>
      <xdr:colOff>0</xdr:colOff>
      <xdr:row>63</xdr:row>
      <xdr:rowOff>57150</xdr:rowOff>
    </xdr:to>
    <xdr:sp>
      <xdr:nvSpPr>
        <xdr:cNvPr id="599" name="Line 616"/>
        <xdr:cNvSpPr>
          <a:spLocks/>
        </xdr:cNvSpPr>
      </xdr:nvSpPr>
      <xdr:spPr>
        <a:xfrm>
          <a:off x="876300" y="9734550"/>
          <a:ext cx="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95250</xdr:rowOff>
    </xdr:from>
    <xdr:to>
      <xdr:col>7</xdr:col>
      <xdr:colOff>0</xdr:colOff>
      <xdr:row>63</xdr:row>
      <xdr:rowOff>57150</xdr:rowOff>
    </xdr:to>
    <xdr:sp>
      <xdr:nvSpPr>
        <xdr:cNvPr id="600" name="Line 617"/>
        <xdr:cNvSpPr>
          <a:spLocks/>
        </xdr:cNvSpPr>
      </xdr:nvSpPr>
      <xdr:spPr>
        <a:xfrm>
          <a:off x="1533525" y="9734550"/>
          <a:ext cx="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95250</xdr:rowOff>
    </xdr:from>
    <xdr:to>
      <xdr:col>10</xdr:col>
      <xdr:colOff>0</xdr:colOff>
      <xdr:row>63</xdr:row>
      <xdr:rowOff>57150</xdr:rowOff>
    </xdr:to>
    <xdr:sp>
      <xdr:nvSpPr>
        <xdr:cNvPr id="601" name="Line 618"/>
        <xdr:cNvSpPr>
          <a:spLocks/>
        </xdr:cNvSpPr>
      </xdr:nvSpPr>
      <xdr:spPr>
        <a:xfrm>
          <a:off x="2190750" y="9734550"/>
          <a:ext cx="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95250</xdr:rowOff>
    </xdr:from>
    <xdr:to>
      <xdr:col>13</xdr:col>
      <xdr:colOff>0</xdr:colOff>
      <xdr:row>63</xdr:row>
      <xdr:rowOff>57150</xdr:rowOff>
    </xdr:to>
    <xdr:sp>
      <xdr:nvSpPr>
        <xdr:cNvPr id="602" name="Line 619"/>
        <xdr:cNvSpPr>
          <a:spLocks/>
        </xdr:cNvSpPr>
      </xdr:nvSpPr>
      <xdr:spPr>
        <a:xfrm>
          <a:off x="2847975" y="9734550"/>
          <a:ext cx="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16</xdr:col>
      <xdr:colOff>0</xdr:colOff>
      <xdr:row>62</xdr:row>
      <xdr:rowOff>95250</xdr:rowOff>
    </xdr:from>
    <xdr:to>
      <xdr:col>16</xdr:col>
      <xdr:colOff>0</xdr:colOff>
      <xdr:row>63</xdr:row>
      <xdr:rowOff>57150</xdr:rowOff>
    </xdr:to>
    <xdr:sp>
      <xdr:nvSpPr>
        <xdr:cNvPr id="603" name="Line 620"/>
        <xdr:cNvSpPr>
          <a:spLocks/>
        </xdr:cNvSpPr>
      </xdr:nvSpPr>
      <xdr:spPr>
        <a:xfrm>
          <a:off x="3505200" y="9734550"/>
          <a:ext cx="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0</xdr:colOff>
      <xdr:row>62</xdr:row>
      <xdr:rowOff>95250</xdr:rowOff>
    </xdr:from>
    <xdr:to>
      <xdr:col>19</xdr:col>
      <xdr:colOff>0</xdr:colOff>
      <xdr:row>63</xdr:row>
      <xdr:rowOff>57150</xdr:rowOff>
    </xdr:to>
    <xdr:sp>
      <xdr:nvSpPr>
        <xdr:cNvPr id="604" name="Line 621"/>
        <xdr:cNvSpPr>
          <a:spLocks/>
        </xdr:cNvSpPr>
      </xdr:nvSpPr>
      <xdr:spPr>
        <a:xfrm>
          <a:off x="4162425" y="9734550"/>
          <a:ext cx="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0</xdr:colOff>
      <xdr:row>62</xdr:row>
      <xdr:rowOff>95250</xdr:rowOff>
    </xdr:from>
    <xdr:to>
      <xdr:col>22</xdr:col>
      <xdr:colOff>0</xdr:colOff>
      <xdr:row>63</xdr:row>
      <xdr:rowOff>57150</xdr:rowOff>
    </xdr:to>
    <xdr:sp>
      <xdr:nvSpPr>
        <xdr:cNvPr id="605" name="Line 622"/>
        <xdr:cNvSpPr>
          <a:spLocks/>
        </xdr:cNvSpPr>
      </xdr:nvSpPr>
      <xdr:spPr>
        <a:xfrm>
          <a:off x="4819650" y="9734550"/>
          <a:ext cx="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25</xdr:col>
      <xdr:colOff>0</xdr:colOff>
      <xdr:row>62</xdr:row>
      <xdr:rowOff>95250</xdr:rowOff>
    </xdr:from>
    <xdr:to>
      <xdr:col>25</xdr:col>
      <xdr:colOff>0</xdr:colOff>
      <xdr:row>63</xdr:row>
      <xdr:rowOff>57150</xdr:rowOff>
    </xdr:to>
    <xdr:sp>
      <xdr:nvSpPr>
        <xdr:cNvPr id="606" name="Line 623"/>
        <xdr:cNvSpPr>
          <a:spLocks/>
        </xdr:cNvSpPr>
      </xdr:nvSpPr>
      <xdr:spPr>
        <a:xfrm>
          <a:off x="5476875" y="9734550"/>
          <a:ext cx="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133350</xdr:colOff>
      <xdr:row>77</xdr:row>
      <xdr:rowOff>0</xdr:rowOff>
    </xdr:from>
    <xdr:to>
      <xdr:col>25</xdr:col>
      <xdr:colOff>47625</xdr:colOff>
      <xdr:row>77</xdr:row>
      <xdr:rowOff>0</xdr:rowOff>
    </xdr:to>
    <xdr:sp>
      <xdr:nvSpPr>
        <xdr:cNvPr id="607" name="Line 624"/>
        <xdr:cNvSpPr>
          <a:spLocks/>
        </xdr:cNvSpPr>
      </xdr:nvSpPr>
      <xdr:spPr>
        <a:xfrm>
          <a:off x="133350" y="11925300"/>
          <a:ext cx="539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133350</xdr:colOff>
      <xdr:row>71</xdr:row>
      <xdr:rowOff>0</xdr:rowOff>
    </xdr:from>
    <xdr:to>
      <xdr:col>25</xdr:col>
      <xdr:colOff>47625</xdr:colOff>
      <xdr:row>71</xdr:row>
      <xdr:rowOff>0</xdr:rowOff>
    </xdr:to>
    <xdr:sp>
      <xdr:nvSpPr>
        <xdr:cNvPr id="608" name="Line 625"/>
        <xdr:cNvSpPr>
          <a:spLocks/>
        </xdr:cNvSpPr>
      </xdr:nvSpPr>
      <xdr:spPr>
        <a:xfrm>
          <a:off x="133350" y="11010900"/>
          <a:ext cx="539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133350</xdr:colOff>
      <xdr:row>68</xdr:row>
      <xdr:rowOff>0</xdr:rowOff>
    </xdr:from>
    <xdr:to>
      <xdr:col>25</xdr:col>
      <xdr:colOff>47625</xdr:colOff>
      <xdr:row>68</xdr:row>
      <xdr:rowOff>0</xdr:rowOff>
    </xdr:to>
    <xdr:sp>
      <xdr:nvSpPr>
        <xdr:cNvPr id="609" name="Line 626"/>
        <xdr:cNvSpPr>
          <a:spLocks/>
        </xdr:cNvSpPr>
      </xdr:nvSpPr>
      <xdr:spPr>
        <a:xfrm>
          <a:off x="133350" y="10553700"/>
          <a:ext cx="539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133350</xdr:colOff>
      <xdr:row>66</xdr:row>
      <xdr:rowOff>0</xdr:rowOff>
    </xdr:from>
    <xdr:to>
      <xdr:col>25</xdr:col>
      <xdr:colOff>47625</xdr:colOff>
      <xdr:row>66</xdr:row>
      <xdr:rowOff>0</xdr:rowOff>
    </xdr:to>
    <xdr:sp>
      <xdr:nvSpPr>
        <xdr:cNvPr id="610" name="Line 627"/>
        <xdr:cNvSpPr>
          <a:spLocks/>
        </xdr:cNvSpPr>
      </xdr:nvSpPr>
      <xdr:spPr>
        <a:xfrm>
          <a:off x="133350" y="10248900"/>
          <a:ext cx="539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133350</xdr:colOff>
      <xdr:row>93</xdr:row>
      <xdr:rowOff>0</xdr:rowOff>
    </xdr:from>
    <xdr:to>
      <xdr:col>25</xdr:col>
      <xdr:colOff>47625</xdr:colOff>
      <xdr:row>93</xdr:row>
      <xdr:rowOff>0</xdr:rowOff>
    </xdr:to>
    <xdr:sp>
      <xdr:nvSpPr>
        <xdr:cNvPr id="611" name="Line 628"/>
        <xdr:cNvSpPr>
          <a:spLocks/>
        </xdr:cNvSpPr>
      </xdr:nvSpPr>
      <xdr:spPr>
        <a:xfrm>
          <a:off x="133350" y="14363700"/>
          <a:ext cx="539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133350</xdr:colOff>
      <xdr:row>83</xdr:row>
      <xdr:rowOff>0</xdr:rowOff>
    </xdr:from>
    <xdr:to>
      <xdr:col>25</xdr:col>
      <xdr:colOff>47625</xdr:colOff>
      <xdr:row>83</xdr:row>
      <xdr:rowOff>0</xdr:rowOff>
    </xdr:to>
    <xdr:sp>
      <xdr:nvSpPr>
        <xdr:cNvPr id="612" name="Line 629"/>
        <xdr:cNvSpPr>
          <a:spLocks/>
        </xdr:cNvSpPr>
      </xdr:nvSpPr>
      <xdr:spPr>
        <a:xfrm>
          <a:off x="133350" y="12839700"/>
          <a:ext cx="539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133350</xdr:colOff>
      <xdr:row>77</xdr:row>
      <xdr:rowOff>0</xdr:rowOff>
    </xdr:from>
    <xdr:to>
      <xdr:col>25</xdr:col>
      <xdr:colOff>47625</xdr:colOff>
      <xdr:row>77</xdr:row>
      <xdr:rowOff>0</xdr:rowOff>
    </xdr:to>
    <xdr:sp>
      <xdr:nvSpPr>
        <xdr:cNvPr id="613" name="Line 630"/>
        <xdr:cNvSpPr>
          <a:spLocks/>
        </xdr:cNvSpPr>
      </xdr:nvSpPr>
      <xdr:spPr>
        <a:xfrm>
          <a:off x="133350" y="11925300"/>
          <a:ext cx="539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133350</xdr:colOff>
      <xdr:row>102</xdr:row>
      <xdr:rowOff>0</xdr:rowOff>
    </xdr:from>
    <xdr:to>
      <xdr:col>25</xdr:col>
      <xdr:colOff>47625</xdr:colOff>
      <xdr:row>102</xdr:row>
      <xdr:rowOff>0</xdr:rowOff>
    </xdr:to>
    <xdr:sp>
      <xdr:nvSpPr>
        <xdr:cNvPr id="614" name="Line 631"/>
        <xdr:cNvSpPr>
          <a:spLocks/>
        </xdr:cNvSpPr>
      </xdr:nvSpPr>
      <xdr:spPr>
        <a:xfrm>
          <a:off x="133350" y="15735300"/>
          <a:ext cx="539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37</xdr:col>
      <xdr:colOff>66675</xdr:colOff>
      <xdr:row>119</xdr:row>
      <xdr:rowOff>9525</xdr:rowOff>
    </xdr:from>
    <xdr:to>
      <xdr:col>38</xdr:col>
      <xdr:colOff>209550</xdr:colOff>
      <xdr:row>120</xdr:row>
      <xdr:rowOff>114300</xdr:rowOff>
    </xdr:to>
    <xdr:grpSp>
      <xdr:nvGrpSpPr>
        <xdr:cNvPr id="615" name="Group 632"/>
        <xdr:cNvGrpSpPr>
          <a:grpSpLocks/>
        </xdr:cNvGrpSpPr>
      </xdr:nvGrpSpPr>
      <xdr:grpSpPr>
        <a:xfrm>
          <a:off x="8172450" y="18335625"/>
          <a:ext cx="361950" cy="257175"/>
          <a:chOff x="383" y="1952"/>
          <a:chExt cx="28" cy="28"/>
        </a:xfrm>
        <a:solidFill>
          <a:srgbClr val="FFFFFF"/>
        </a:solidFill>
      </xdr:grpSpPr>
      <xdr:sp>
        <xdr:nvSpPr>
          <xdr:cNvPr id="616" name="Oval 633"/>
          <xdr:cNvSpPr>
            <a:spLocks/>
          </xdr:cNvSpPr>
        </xdr:nvSpPr>
        <xdr:spPr>
          <a:xfrm>
            <a:off x="390" y="1959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17" name="Line 634"/>
          <xdr:cNvSpPr>
            <a:spLocks/>
          </xdr:cNvSpPr>
        </xdr:nvSpPr>
        <xdr:spPr>
          <a:xfrm>
            <a:off x="397" y="1952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18" name="Line 635"/>
          <xdr:cNvSpPr>
            <a:spLocks/>
          </xdr:cNvSpPr>
        </xdr:nvSpPr>
        <xdr:spPr>
          <a:xfrm rot="16200000">
            <a:off x="383" y="1966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209550</xdr:colOff>
      <xdr:row>119</xdr:row>
      <xdr:rowOff>133350</xdr:rowOff>
    </xdr:from>
    <xdr:to>
      <xdr:col>37</xdr:col>
      <xdr:colOff>38100</xdr:colOff>
      <xdr:row>119</xdr:row>
      <xdr:rowOff>133350</xdr:rowOff>
    </xdr:to>
    <xdr:sp>
      <xdr:nvSpPr>
        <xdr:cNvPr id="619" name="Line 636"/>
        <xdr:cNvSpPr>
          <a:spLocks/>
        </xdr:cNvSpPr>
      </xdr:nvSpPr>
      <xdr:spPr>
        <a:xfrm>
          <a:off x="866775" y="18459450"/>
          <a:ext cx="72771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133350</xdr:colOff>
      <xdr:row>120</xdr:row>
      <xdr:rowOff>19050</xdr:rowOff>
    </xdr:from>
    <xdr:to>
      <xdr:col>4</xdr:col>
      <xdr:colOff>85725</xdr:colOff>
      <xdr:row>120</xdr:row>
      <xdr:rowOff>66675</xdr:rowOff>
    </xdr:to>
    <xdr:sp>
      <xdr:nvSpPr>
        <xdr:cNvPr id="620" name="AutoShape 638"/>
        <xdr:cNvSpPr>
          <a:spLocks noChangeAspect="1"/>
        </xdr:cNvSpPr>
      </xdr:nvSpPr>
      <xdr:spPr>
        <a:xfrm>
          <a:off x="790575" y="18497550"/>
          <a:ext cx="171450" cy="47625"/>
        </a:xfrm>
        <a:prstGeom prst="triangl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9525</xdr:rowOff>
    </xdr:from>
    <xdr:to>
      <xdr:col>36</xdr:col>
      <xdr:colOff>171450</xdr:colOff>
      <xdr:row>120</xdr:row>
      <xdr:rowOff>9525</xdr:rowOff>
    </xdr:to>
    <xdr:sp>
      <xdr:nvSpPr>
        <xdr:cNvPr id="621" name="Line 639"/>
        <xdr:cNvSpPr>
          <a:spLocks/>
        </xdr:cNvSpPr>
      </xdr:nvSpPr>
      <xdr:spPr>
        <a:xfrm>
          <a:off x="876300" y="18488025"/>
          <a:ext cx="71818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36</xdr:col>
      <xdr:colOff>133350</xdr:colOff>
      <xdr:row>120</xdr:row>
      <xdr:rowOff>19050</xdr:rowOff>
    </xdr:from>
    <xdr:to>
      <xdr:col>37</xdr:col>
      <xdr:colOff>85725</xdr:colOff>
      <xdr:row>120</xdr:row>
      <xdr:rowOff>66675</xdr:rowOff>
    </xdr:to>
    <xdr:sp>
      <xdr:nvSpPr>
        <xdr:cNvPr id="622" name="AutoShape 640"/>
        <xdr:cNvSpPr>
          <a:spLocks noChangeAspect="1"/>
        </xdr:cNvSpPr>
      </xdr:nvSpPr>
      <xdr:spPr>
        <a:xfrm>
          <a:off x="8020050" y="18497550"/>
          <a:ext cx="171450" cy="47625"/>
        </a:xfrm>
        <a:prstGeom prst="triangl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120</xdr:row>
      <xdr:rowOff>9525</xdr:rowOff>
    </xdr:from>
    <xdr:to>
      <xdr:col>7</xdr:col>
      <xdr:colOff>0</xdr:colOff>
      <xdr:row>120</xdr:row>
      <xdr:rowOff>142875</xdr:rowOff>
    </xdr:to>
    <xdr:sp>
      <xdr:nvSpPr>
        <xdr:cNvPr id="623" name="Line 642"/>
        <xdr:cNvSpPr>
          <a:spLocks/>
        </xdr:cNvSpPr>
      </xdr:nvSpPr>
      <xdr:spPr>
        <a:xfrm>
          <a:off x="1533525" y="18488025"/>
          <a:ext cx="0" cy="1333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10</xdr:col>
      <xdr:colOff>0</xdr:colOff>
      <xdr:row>120</xdr:row>
      <xdr:rowOff>9525</xdr:rowOff>
    </xdr:from>
    <xdr:to>
      <xdr:col>10</xdr:col>
      <xdr:colOff>0</xdr:colOff>
      <xdr:row>120</xdr:row>
      <xdr:rowOff>142875</xdr:rowOff>
    </xdr:to>
    <xdr:sp>
      <xdr:nvSpPr>
        <xdr:cNvPr id="624" name="Line 643"/>
        <xdr:cNvSpPr>
          <a:spLocks/>
        </xdr:cNvSpPr>
      </xdr:nvSpPr>
      <xdr:spPr>
        <a:xfrm>
          <a:off x="2190750" y="18488025"/>
          <a:ext cx="0" cy="1333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13</xdr:col>
      <xdr:colOff>0</xdr:colOff>
      <xdr:row>120</xdr:row>
      <xdr:rowOff>19050</xdr:rowOff>
    </xdr:from>
    <xdr:to>
      <xdr:col>13</xdr:col>
      <xdr:colOff>0</xdr:colOff>
      <xdr:row>121</xdr:row>
      <xdr:rowOff>0</xdr:rowOff>
    </xdr:to>
    <xdr:sp>
      <xdr:nvSpPr>
        <xdr:cNvPr id="625" name="Line 644"/>
        <xdr:cNvSpPr>
          <a:spLocks/>
        </xdr:cNvSpPr>
      </xdr:nvSpPr>
      <xdr:spPr>
        <a:xfrm>
          <a:off x="2847975" y="18497550"/>
          <a:ext cx="0" cy="1333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0</xdr:colOff>
      <xdr:row>120</xdr:row>
      <xdr:rowOff>9525</xdr:rowOff>
    </xdr:from>
    <xdr:to>
      <xdr:col>19</xdr:col>
      <xdr:colOff>0</xdr:colOff>
      <xdr:row>120</xdr:row>
      <xdr:rowOff>142875</xdr:rowOff>
    </xdr:to>
    <xdr:sp>
      <xdr:nvSpPr>
        <xdr:cNvPr id="626" name="Line 646"/>
        <xdr:cNvSpPr>
          <a:spLocks/>
        </xdr:cNvSpPr>
      </xdr:nvSpPr>
      <xdr:spPr>
        <a:xfrm>
          <a:off x="4162425" y="18488025"/>
          <a:ext cx="0" cy="1333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0</xdr:colOff>
      <xdr:row>120</xdr:row>
      <xdr:rowOff>9525</xdr:rowOff>
    </xdr:from>
    <xdr:to>
      <xdr:col>22</xdr:col>
      <xdr:colOff>0</xdr:colOff>
      <xdr:row>120</xdr:row>
      <xdr:rowOff>142875</xdr:rowOff>
    </xdr:to>
    <xdr:sp>
      <xdr:nvSpPr>
        <xdr:cNvPr id="627" name="Line 647"/>
        <xdr:cNvSpPr>
          <a:spLocks/>
        </xdr:cNvSpPr>
      </xdr:nvSpPr>
      <xdr:spPr>
        <a:xfrm>
          <a:off x="4819650" y="18488025"/>
          <a:ext cx="0" cy="1333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25</xdr:col>
      <xdr:colOff>0</xdr:colOff>
      <xdr:row>120</xdr:row>
      <xdr:rowOff>9525</xdr:rowOff>
    </xdr:from>
    <xdr:to>
      <xdr:col>25</xdr:col>
      <xdr:colOff>0</xdr:colOff>
      <xdr:row>120</xdr:row>
      <xdr:rowOff>142875</xdr:rowOff>
    </xdr:to>
    <xdr:sp>
      <xdr:nvSpPr>
        <xdr:cNvPr id="628" name="Line 648"/>
        <xdr:cNvSpPr>
          <a:spLocks/>
        </xdr:cNvSpPr>
      </xdr:nvSpPr>
      <xdr:spPr>
        <a:xfrm>
          <a:off x="5476875" y="18488025"/>
          <a:ext cx="0" cy="1333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190500</xdr:colOff>
      <xdr:row>120</xdr:row>
      <xdr:rowOff>104775</xdr:rowOff>
    </xdr:from>
    <xdr:to>
      <xdr:col>7</xdr:col>
      <xdr:colOff>28575</xdr:colOff>
      <xdr:row>120</xdr:row>
      <xdr:rowOff>133350</xdr:rowOff>
    </xdr:to>
    <xdr:sp>
      <xdr:nvSpPr>
        <xdr:cNvPr id="629" name="Oval 649"/>
        <xdr:cNvSpPr>
          <a:spLocks/>
        </xdr:cNvSpPr>
      </xdr:nvSpPr>
      <xdr:spPr>
        <a:xfrm>
          <a:off x="1504950" y="18583275"/>
          <a:ext cx="57150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190500</xdr:colOff>
      <xdr:row>120</xdr:row>
      <xdr:rowOff>104775</xdr:rowOff>
    </xdr:from>
    <xdr:to>
      <xdr:col>10</xdr:col>
      <xdr:colOff>28575</xdr:colOff>
      <xdr:row>120</xdr:row>
      <xdr:rowOff>133350</xdr:rowOff>
    </xdr:to>
    <xdr:sp>
      <xdr:nvSpPr>
        <xdr:cNvPr id="630" name="Oval 650"/>
        <xdr:cNvSpPr>
          <a:spLocks/>
        </xdr:cNvSpPr>
      </xdr:nvSpPr>
      <xdr:spPr>
        <a:xfrm>
          <a:off x="2162175" y="18583275"/>
          <a:ext cx="57150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190500</xdr:colOff>
      <xdr:row>120</xdr:row>
      <xdr:rowOff>104775</xdr:rowOff>
    </xdr:from>
    <xdr:to>
      <xdr:col>13</xdr:col>
      <xdr:colOff>28575</xdr:colOff>
      <xdr:row>120</xdr:row>
      <xdr:rowOff>133350</xdr:rowOff>
    </xdr:to>
    <xdr:sp>
      <xdr:nvSpPr>
        <xdr:cNvPr id="631" name="Oval 651"/>
        <xdr:cNvSpPr>
          <a:spLocks/>
        </xdr:cNvSpPr>
      </xdr:nvSpPr>
      <xdr:spPr>
        <a:xfrm>
          <a:off x="2819400" y="18583275"/>
          <a:ext cx="57150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190500</xdr:colOff>
      <xdr:row>120</xdr:row>
      <xdr:rowOff>104775</xdr:rowOff>
    </xdr:from>
    <xdr:to>
      <xdr:col>19</xdr:col>
      <xdr:colOff>28575</xdr:colOff>
      <xdr:row>120</xdr:row>
      <xdr:rowOff>133350</xdr:rowOff>
    </xdr:to>
    <xdr:sp>
      <xdr:nvSpPr>
        <xdr:cNvPr id="632" name="Oval 653"/>
        <xdr:cNvSpPr>
          <a:spLocks/>
        </xdr:cNvSpPr>
      </xdr:nvSpPr>
      <xdr:spPr>
        <a:xfrm>
          <a:off x="4133850" y="18583275"/>
          <a:ext cx="57150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190500</xdr:colOff>
      <xdr:row>120</xdr:row>
      <xdr:rowOff>104775</xdr:rowOff>
    </xdr:from>
    <xdr:to>
      <xdr:col>22</xdr:col>
      <xdr:colOff>28575</xdr:colOff>
      <xdr:row>120</xdr:row>
      <xdr:rowOff>133350</xdr:rowOff>
    </xdr:to>
    <xdr:sp>
      <xdr:nvSpPr>
        <xdr:cNvPr id="633" name="Oval 654"/>
        <xdr:cNvSpPr>
          <a:spLocks/>
        </xdr:cNvSpPr>
      </xdr:nvSpPr>
      <xdr:spPr>
        <a:xfrm>
          <a:off x="4791075" y="18583275"/>
          <a:ext cx="57150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190500</xdr:colOff>
      <xdr:row>120</xdr:row>
      <xdr:rowOff>104775</xdr:rowOff>
    </xdr:from>
    <xdr:to>
      <xdr:col>25</xdr:col>
      <xdr:colOff>28575</xdr:colOff>
      <xdr:row>120</xdr:row>
      <xdr:rowOff>133350</xdr:rowOff>
    </xdr:to>
    <xdr:sp>
      <xdr:nvSpPr>
        <xdr:cNvPr id="634" name="Oval 655"/>
        <xdr:cNvSpPr>
          <a:spLocks/>
        </xdr:cNvSpPr>
      </xdr:nvSpPr>
      <xdr:spPr>
        <a:xfrm>
          <a:off x="5448300" y="18583275"/>
          <a:ext cx="57150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190500</xdr:colOff>
      <xdr:row>119</xdr:row>
      <xdr:rowOff>142875</xdr:rowOff>
    </xdr:from>
    <xdr:to>
      <xdr:col>4</xdr:col>
      <xdr:colOff>28575</xdr:colOff>
      <xdr:row>120</xdr:row>
      <xdr:rowOff>28575</xdr:rowOff>
    </xdr:to>
    <xdr:sp>
      <xdr:nvSpPr>
        <xdr:cNvPr id="635" name="Oval 657"/>
        <xdr:cNvSpPr>
          <a:spLocks/>
        </xdr:cNvSpPr>
      </xdr:nvSpPr>
      <xdr:spPr>
        <a:xfrm>
          <a:off x="847725" y="18468975"/>
          <a:ext cx="5715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190500</xdr:colOff>
      <xdr:row>119</xdr:row>
      <xdr:rowOff>142875</xdr:rowOff>
    </xdr:from>
    <xdr:to>
      <xdr:col>7</xdr:col>
      <xdr:colOff>28575</xdr:colOff>
      <xdr:row>120</xdr:row>
      <xdr:rowOff>28575</xdr:rowOff>
    </xdr:to>
    <xdr:sp>
      <xdr:nvSpPr>
        <xdr:cNvPr id="636" name="Oval 658"/>
        <xdr:cNvSpPr>
          <a:spLocks/>
        </xdr:cNvSpPr>
      </xdr:nvSpPr>
      <xdr:spPr>
        <a:xfrm>
          <a:off x="1504950" y="18468975"/>
          <a:ext cx="5715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190500</xdr:colOff>
      <xdr:row>119</xdr:row>
      <xdr:rowOff>142875</xdr:rowOff>
    </xdr:from>
    <xdr:to>
      <xdr:col>10</xdr:col>
      <xdr:colOff>28575</xdr:colOff>
      <xdr:row>120</xdr:row>
      <xdr:rowOff>28575</xdr:rowOff>
    </xdr:to>
    <xdr:sp>
      <xdr:nvSpPr>
        <xdr:cNvPr id="637" name="Oval 659"/>
        <xdr:cNvSpPr>
          <a:spLocks/>
        </xdr:cNvSpPr>
      </xdr:nvSpPr>
      <xdr:spPr>
        <a:xfrm>
          <a:off x="2162175" y="18468975"/>
          <a:ext cx="5715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190500</xdr:colOff>
      <xdr:row>119</xdr:row>
      <xdr:rowOff>142875</xdr:rowOff>
    </xdr:from>
    <xdr:to>
      <xdr:col>13</xdr:col>
      <xdr:colOff>28575</xdr:colOff>
      <xdr:row>120</xdr:row>
      <xdr:rowOff>28575</xdr:rowOff>
    </xdr:to>
    <xdr:sp>
      <xdr:nvSpPr>
        <xdr:cNvPr id="638" name="Oval 660"/>
        <xdr:cNvSpPr>
          <a:spLocks/>
        </xdr:cNvSpPr>
      </xdr:nvSpPr>
      <xdr:spPr>
        <a:xfrm>
          <a:off x="2819400" y="18468975"/>
          <a:ext cx="5715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15</xdr:col>
      <xdr:colOff>190500</xdr:colOff>
      <xdr:row>119</xdr:row>
      <xdr:rowOff>142875</xdr:rowOff>
    </xdr:from>
    <xdr:to>
      <xdr:col>16</xdr:col>
      <xdr:colOff>28575</xdr:colOff>
      <xdr:row>120</xdr:row>
      <xdr:rowOff>142875</xdr:rowOff>
    </xdr:to>
    <xdr:grpSp>
      <xdr:nvGrpSpPr>
        <xdr:cNvPr id="639" name="Group 666"/>
        <xdr:cNvGrpSpPr>
          <a:grpSpLocks/>
        </xdr:cNvGrpSpPr>
      </xdr:nvGrpSpPr>
      <xdr:grpSpPr>
        <a:xfrm>
          <a:off x="3476625" y="18468975"/>
          <a:ext cx="57150" cy="152400"/>
          <a:chOff x="219" y="991"/>
          <a:chExt cx="4" cy="16"/>
        </a:xfrm>
        <a:solidFill>
          <a:srgbClr val="FFFFFF"/>
        </a:solidFill>
      </xdr:grpSpPr>
      <xdr:sp>
        <xdr:nvSpPr>
          <xdr:cNvPr id="640" name="Line 645"/>
          <xdr:cNvSpPr>
            <a:spLocks/>
          </xdr:cNvSpPr>
        </xdr:nvSpPr>
        <xdr:spPr>
          <a:xfrm>
            <a:off x="221" y="993"/>
            <a:ext cx="0" cy="14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41" name="Oval 652"/>
          <xdr:cNvSpPr>
            <a:spLocks/>
          </xdr:cNvSpPr>
        </xdr:nvSpPr>
        <xdr:spPr>
          <a:xfrm>
            <a:off x="219" y="1003"/>
            <a:ext cx="4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42" name="Oval 661"/>
          <xdr:cNvSpPr>
            <a:spLocks/>
          </xdr:cNvSpPr>
        </xdr:nvSpPr>
        <xdr:spPr>
          <a:xfrm>
            <a:off x="219" y="991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18</xdr:col>
      <xdr:colOff>190500</xdr:colOff>
      <xdr:row>119</xdr:row>
      <xdr:rowOff>142875</xdr:rowOff>
    </xdr:from>
    <xdr:to>
      <xdr:col>19</xdr:col>
      <xdr:colOff>28575</xdr:colOff>
      <xdr:row>120</xdr:row>
      <xdr:rowOff>28575</xdr:rowOff>
    </xdr:to>
    <xdr:sp>
      <xdr:nvSpPr>
        <xdr:cNvPr id="643" name="Oval 662"/>
        <xdr:cNvSpPr>
          <a:spLocks/>
        </xdr:cNvSpPr>
      </xdr:nvSpPr>
      <xdr:spPr>
        <a:xfrm>
          <a:off x="4133850" y="18468975"/>
          <a:ext cx="5715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190500</xdr:colOff>
      <xdr:row>119</xdr:row>
      <xdr:rowOff>142875</xdr:rowOff>
    </xdr:from>
    <xdr:to>
      <xdr:col>22</xdr:col>
      <xdr:colOff>28575</xdr:colOff>
      <xdr:row>120</xdr:row>
      <xdr:rowOff>28575</xdr:rowOff>
    </xdr:to>
    <xdr:sp>
      <xdr:nvSpPr>
        <xdr:cNvPr id="644" name="Oval 663"/>
        <xdr:cNvSpPr>
          <a:spLocks/>
        </xdr:cNvSpPr>
      </xdr:nvSpPr>
      <xdr:spPr>
        <a:xfrm>
          <a:off x="4791075" y="18468975"/>
          <a:ext cx="5715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190500</xdr:colOff>
      <xdr:row>119</xdr:row>
      <xdr:rowOff>142875</xdr:rowOff>
    </xdr:from>
    <xdr:to>
      <xdr:col>25</xdr:col>
      <xdr:colOff>28575</xdr:colOff>
      <xdr:row>120</xdr:row>
      <xdr:rowOff>28575</xdr:rowOff>
    </xdr:to>
    <xdr:sp>
      <xdr:nvSpPr>
        <xdr:cNvPr id="645" name="Oval 664"/>
        <xdr:cNvSpPr>
          <a:spLocks/>
        </xdr:cNvSpPr>
      </xdr:nvSpPr>
      <xdr:spPr>
        <a:xfrm>
          <a:off x="5448300" y="18468975"/>
          <a:ext cx="5715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27</xdr:col>
      <xdr:colOff>190500</xdr:colOff>
      <xdr:row>119</xdr:row>
      <xdr:rowOff>142875</xdr:rowOff>
    </xdr:from>
    <xdr:to>
      <xdr:col>28</xdr:col>
      <xdr:colOff>28575</xdr:colOff>
      <xdr:row>120</xdr:row>
      <xdr:rowOff>28575</xdr:rowOff>
    </xdr:to>
    <xdr:sp>
      <xdr:nvSpPr>
        <xdr:cNvPr id="646" name="Oval 665"/>
        <xdr:cNvSpPr>
          <a:spLocks/>
        </xdr:cNvSpPr>
      </xdr:nvSpPr>
      <xdr:spPr>
        <a:xfrm>
          <a:off x="6105525" y="18468975"/>
          <a:ext cx="5715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30</xdr:col>
      <xdr:colOff>190500</xdr:colOff>
      <xdr:row>119</xdr:row>
      <xdr:rowOff>142875</xdr:rowOff>
    </xdr:from>
    <xdr:to>
      <xdr:col>31</xdr:col>
      <xdr:colOff>28575</xdr:colOff>
      <xdr:row>120</xdr:row>
      <xdr:rowOff>142875</xdr:rowOff>
    </xdr:to>
    <xdr:grpSp>
      <xdr:nvGrpSpPr>
        <xdr:cNvPr id="647" name="Group 667"/>
        <xdr:cNvGrpSpPr>
          <a:grpSpLocks/>
        </xdr:cNvGrpSpPr>
      </xdr:nvGrpSpPr>
      <xdr:grpSpPr>
        <a:xfrm>
          <a:off x="6762750" y="18468975"/>
          <a:ext cx="57150" cy="152400"/>
          <a:chOff x="219" y="991"/>
          <a:chExt cx="4" cy="16"/>
        </a:xfrm>
        <a:solidFill>
          <a:srgbClr val="FFFFFF"/>
        </a:solidFill>
      </xdr:grpSpPr>
      <xdr:sp>
        <xdr:nvSpPr>
          <xdr:cNvPr id="648" name="Line 668"/>
          <xdr:cNvSpPr>
            <a:spLocks/>
          </xdr:cNvSpPr>
        </xdr:nvSpPr>
        <xdr:spPr>
          <a:xfrm>
            <a:off x="221" y="993"/>
            <a:ext cx="0" cy="14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49" name="Oval 669"/>
          <xdr:cNvSpPr>
            <a:spLocks/>
          </xdr:cNvSpPr>
        </xdr:nvSpPr>
        <xdr:spPr>
          <a:xfrm>
            <a:off x="219" y="1003"/>
            <a:ext cx="4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50" name="Oval 670"/>
          <xdr:cNvSpPr>
            <a:spLocks/>
          </xdr:cNvSpPr>
        </xdr:nvSpPr>
        <xdr:spPr>
          <a:xfrm>
            <a:off x="219" y="991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27</xdr:col>
      <xdr:colOff>190500</xdr:colOff>
      <xdr:row>119</xdr:row>
      <xdr:rowOff>142875</xdr:rowOff>
    </xdr:from>
    <xdr:to>
      <xdr:col>28</xdr:col>
      <xdr:colOff>28575</xdr:colOff>
      <xdr:row>120</xdr:row>
      <xdr:rowOff>142875</xdr:rowOff>
    </xdr:to>
    <xdr:grpSp>
      <xdr:nvGrpSpPr>
        <xdr:cNvPr id="651" name="Group 671"/>
        <xdr:cNvGrpSpPr>
          <a:grpSpLocks/>
        </xdr:cNvGrpSpPr>
      </xdr:nvGrpSpPr>
      <xdr:grpSpPr>
        <a:xfrm>
          <a:off x="6105525" y="18468975"/>
          <a:ext cx="57150" cy="152400"/>
          <a:chOff x="219" y="991"/>
          <a:chExt cx="4" cy="16"/>
        </a:xfrm>
        <a:solidFill>
          <a:srgbClr val="FFFFFF"/>
        </a:solidFill>
      </xdr:grpSpPr>
      <xdr:sp>
        <xdr:nvSpPr>
          <xdr:cNvPr id="652" name="Line 672"/>
          <xdr:cNvSpPr>
            <a:spLocks/>
          </xdr:cNvSpPr>
        </xdr:nvSpPr>
        <xdr:spPr>
          <a:xfrm>
            <a:off x="221" y="993"/>
            <a:ext cx="0" cy="14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53" name="Oval 673"/>
          <xdr:cNvSpPr>
            <a:spLocks/>
          </xdr:cNvSpPr>
        </xdr:nvSpPr>
        <xdr:spPr>
          <a:xfrm>
            <a:off x="219" y="1003"/>
            <a:ext cx="4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54" name="Oval 674"/>
          <xdr:cNvSpPr>
            <a:spLocks/>
          </xdr:cNvSpPr>
        </xdr:nvSpPr>
        <xdr:spPr>
          <a:xfrm>
            <a:off x="219" y="991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33</xdr:col>
      <xdr:colOff>190500</xdr:colOff>
      <xdr:row>119</xdr:row>
      <xdr:rowOff>142875</xdr:rowOff>
    </xdr:from>
    <xdr:to>
      <xdr:col>34</xdr:col>
      <xdr:colOff>28575</xdr:colOff>
      <xdr:row>120</xdr:row>
      <xdr:rowOff>142875</xdr:rowOff>
    </xdr:to>
    <xdr:grpSp>
      <xdr:nvGrpSpPr>
        <xdr:cNvPr id="655" name="Group 675"/>
        <xdr:cNvGrpSpPr>
          <a:grpSpLocks/>
        </xdr:cNvGrpSpPr>
      </xdr:nvGrpSpPr>
      <xdr:grpSpPr>
        <a:xfrm>
          <a:off x="7419975" y="18468975"/>
          <a:ext cx="57150" cy="152400"/>
          <a:chOff x="219" y="991"/>
          <a:chExt cx="4" cy="16"/>
        </a:xfrm>
        <a:solidFill>
          <a:srgbClr val="FFFFFF"/>
        </a:solidFill>
      </xdr:grpSpPr>
      <xdr:sp>
        <xdr:nvSpPr>
          <xdr:cNvPr id="656" name="Line 676"/>
          <xdr:cNvSpPr>
            <a:spLocks/>
          </xdr:cNvSpPr>
        </xdr:nvSpPr>
        <xdr:spPr>
          <a:xfrm>
            <a:off x="221" y="993"/>
            <a:ext cx="0" cy="14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57" name="Oval 677"/>
          <xdr:cNvSpPr>
            <a:spLocks/>
          </xdr:cNvSpPr>
        </xdr:nvSpPr>
        <xdr:spPr>
          <a:xfrm>
            <a:off x="219" y="1003"/>
            <a:ext cx="4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58" name="Oval 678"/>
          <xdr:cNvSpPr>
            <a:spLocks/>
          </xdr:cNvSpPr>
        </xdr:nvSpPr>
        <xdr:spPr>
          <a:xfrm>
            <a:off x="219" y="991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36</xdr:col>
      <xdr:colOff>190500</xdr:colOff>
      <xdr:row>119</xdr:row>
      <xdr:rowOff>142875</xdr:rowOff>
    </xdr:from>
    <xdr:to>
      <xdr:col>37</xdr:col>
      <xdr:colOff>28575</xdr:colOff>
      <xdr:row>120</xdr:row>
      <xdr:rowOff>28575</xdr:rowOff>
    </xdr:to>
    <xdr:sp>
      <xdr:nvSpPr>
        <xdr:cNvPr id="659" name="Oval 679"/>
        <xdr:cNvSpPr>
          <a:spLocks/>
        </xdr:cNvSpPr>
      </xdr:nvSpPr>
      <xdr:spPr>
        <a:xfrm>
          <a:off x="8077200" y="18468975"/>
          <a:ext cx="5715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0</xdr:colOff>
      <xdr:row>124</xdr:row>
      <xdr:rowOff>123825</xdr:rowOff>
    </xdr:from>
    <xdr:to>
      <xdr:col>4</xdr:col>
      <xdr:colOff>0</xdr:colOff>
      <xdr:row>169</xdr:row>
      <xdr:rowOff>38100</xdr:rowOff>
    </xdr:to>
    <xdr:sp>
      <xdr:nvSpPr>
        <xdr:cNvPr id="660" name="Line 681"/>
        <xdr:cNvSpPr>
          <a:spLocks/>
        </xdr:cNvSpPr>
      </xdr:nvSpPr>
      <xdr:spPr>
        <a:xfrm>
          <a:off x="876300" y="19211925"/>
          <a:ext cx="0" cy="6772275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124</xdr:row>
      <xdr:rowOff>123825</xdr:rowOff>
    </xdr:from>
    <xdr:to>
      <xdr:col>7</xdr:col>
      <xdr:colOff>0</xdr:colOff>
      <xdr:row>169</xdr:row>
      <xdr:rowOff>38100</xdr:rowOff>
    </xdr:to>
    <xdr:sp>
      <xdr:nvSpPr>
        <xdr:cNvPr id="661" name="Line 682"/>
        <xdr:cNvSpPr>
          <a:spLocks/>
        </xdr:cNvSpPr>
      </xdr:nvSpPr>
      <xdr:spPr>
        <a:xfrm>
          <a:off x="1533525" y="19211925"/>
          <a:ext cx="0" cy="6772275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10</xdr:col>
      <xdr:colOff>0</xdr:colOff>
      <xdr:row>124</xdr:row>
      <xdr:rowOff>123825</xdr:rowOff>
    </xdr:from>
    <xdr:to>
      <xdr:col>10</xdr:col>
      <xdr:colOff>0</xdr:colOff>
      <xdr:row>169</xdr:row>
      <xdr:rowOff>38100</xdr:rowOff>
    </xdr:to>
    <xdr:sp>
      <xdr:nvSpPr>
        <xdr:cNvPr id="662" name="Line 683"/>
        <xdr:cNvSpPr>
          <a:spLocks/>
        </xdr:cNvSpPr>
      </xdr:nvSpPr>
      <xdr:spPr>
        <a:xfrm>
          <a:off x="2190750" y="19211925"/>
          <a:ext cx="0" cy="6772275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13</xdr:col>
      <xdr:colOff>0</xdr:colOff>
      <xdr:row>124</xdr:row>
      <xdr:rowOff>123825</xdr:rowOff>
    </xdr:from>
    <xdr:to>
      <xdr:col>13</xdr:col>
      <xdr:colOff>0</xdr:colOff>
      <xdr:row>169</xdr:row>
      <xdr:rowOff>38100</xdr:rowOff>
    </xdr:to>
    <xdr:sp>
      <xdr:nvSpPr>
        <xdr:cNvPr id="663" name="Line 684"/>
        <xdr:cNvSpPr>
          <a:spLocks/>
        </xdr:cNvSpPr>
      </xdr:nvSpPr>
      <xdr:spPr>
        <a:xfrm>
          <a:off x="2847975" y="19211925"/>
          <a:ext cx="0" cy="6772275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16</xdr:col>
      <xdr:colOff>0</xdr:colOff>
      <xdr:row>124</xdr:row>
      <xdr:rowOff>123825</xdr:rowOff>
    </xdr:from>
    <xdr:to>
      <xdr:col>16</xdr:col>
      <xdr:colOff>0</xdr:colOff>
      <xdr:row>169</xdr:row>
      <xdr:rowOff>38100</xdr:rowOff>
    </xdr:to>
    <xdr:sp>
      <xdr:nvSpPr>
        <xdr:cNvPr id="664" name="Line 685"/>
        <xdr:cNvSpPr>
          <a:spLocks/>
        </xdr:cNvSpPr>
      </xdr:nvSpPr>
      <xdr:spPr>
        <a:xfrm>
          <a:off x="3505200" y="19211925"/>
          <a:ext cx="0" cy="6772275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0</xdr:colOff>
      <xdr:row>124</xdr:row>
      <xdr:rowOff>123825</xdr:rowOff>
    </xdr:from>
    <xdr:to>
      <xdr:col>19</xdr:col>
      <xdr:colOff>0</xdr:colOff>
      <xdr:row>169</xdr:row>
      <xdr:rowOff>38100</xdr:rowOff>
    </xdr:to>
    <xdr:sp>
      <xdr:nvSpPr>
        <xdr:cNvPr id="665" name="Line 686"/>
        <xdr:cNvSpPr>
          <a:spLocks/>
        </xdr:cNvSpPr>
      </xdr:nvSpPr>
      <xdr:spPr>
        <a:xfrm>
          <a:off x="4162425" y="19211925"/>
          <a:ext cx="0" cy="6772275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0</xdr:colOff>
      <xdr:row>124</xdr:row>
      <xdr:rowOff>123825</xdr:rowOff>
    </xdr:from>
    <xdr:to>
      <xdr:col>22</xdr:col>
      <xdr:colOff>0</xdr:colOff>
      <xdr:row>169</xdr:row>
      <xdr:rowOff>38100</xdr:rowOff>
    </xdr:to>
    <xdr:sp>
      <xdr:nvSpPr>
        <xdr:cNvPr id="666" name="Line 687"/>
        <xdr:cNvSpPr>
          <a:spLocks/>
        </xdr:cNvSpPr>
      </xdr:nvSpPr>
      <xdr:spPr>
        <a:xfrm>
          <a:off x="4819650" y="19211925"/>
          <a:ext cx="0" cy="6772275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25</xdr:col>
      <xdr:colOff>0</xdr:colOff>
      <xdr:row>124</xdr:row>
      <xdr:rowOff>123825</xdr:rowOff>
    </xdr:from>
    <xdr:to>
      <xdr:col>25</xdr:col>
      <xdr:colOff>0</xdr:colOff>
      <xdr:row>169</xdr:row>
      <xdr:rowOff>38100</xdr:rowOff>
    </xdr:to>
    <xdr:sp>
      <xdr:nvSpPr>
        <xdr:cNvPr id="667" name="Line 688"/>
        <xdr:cNvSpPr>
          <a:spLocks/>
        </xdr:cNvSpPr>
      </xdr:nvSpPr>
      <xdr:spPr>
        <a:xfrm>
          <a:off x="5476875" y="19211925"/>
          <a:ext cx="0" cy="6772275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28</xdr:col>
      <xdr:colOff>0</xdr:colOff>
      <xdr:row>124</xdr:row>
      <xdr:rowOff>123825</xdr:rowOff>
    </xdr:from>
    <xdr:to>
      <xdr:col>28</xdr:col>
      <xdr:colOff>0</xdr:colOff>
      <xdr:row>169</xdr:row>
      <xdr:rowOff>38100</xdr:rowOff>
    </xdr:to>
    <xdr:sp>
      <xdr:nvSpPr>
        <xdr:cNvPr id="668" name="Line 689"/>
        <xdr:cNvSpPr>
          <a:spLocks/>
        </xdr:cNvSpPr>
      </xdr:nvSpPr>
      <xdr:spPr>
        <a:xfrm>
          <a:off x="6134100" y="19211925"/>
          <a:ext cx="0" cy="6772275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31</xdr:col>
      <xdr:colOff>0</xdr:colOff>
      <xdr:row>124</xdr:row>
      <xdr:rowOff>123825</xdr:rowOff>
    </xdr:from>
    <xdr:to>
      <xdr:col>31</xdr:col>
      <xdr:colOff>0</xdr:colOff>
      <xdr:row>169</xdr:row>
      <xdr:rowOff>38100</xdr:rowOff>
    </xdr:to>
    <xdr:sp>
      <xdr:nvSpPr>
        <xdr:cNvPr id="669" name="Line 690"/>
        <xdr:cNvSpPr>
          <a:spLocks/>
        </xdr:cNvSpPr>
      </xdr:nvSpPr>
      <xdr:spPr>
        <a:xfrm>
          <a:off x="6791325" y="19211925"/>
          <a:ext cx="0" cy="6772275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34</xdr:col>
      <xdr:colOff>0</xdr:colOff>
      <xdr:row>124</xdr:row>
      <xdr:rowOff>123825</xdr:rowOff>
    </xdr:from>
    <xdr:to>
      <xdr:col>34</xdr:col>
      <xdr:colOff>0</xdr:colOff>
      <xdr:row>169</xdr:row>
      <xdr:rowOff>38100</xdr:rowOff>
    </xdr:to>
    <xdr:sp>
      <xdr:nvSpPr>
        <xdr:cNvPr id="670" name="Line 691"/>
        <xdr:cNvSpPr>
          <a:spLocks/>
        </xdr:cNvSpPr>
      </xdr:nvSpPr>
      <xdr:spPr>
        <a:xfrm>
          <a:off x="7448550" y="19211925"/>
          <a:ext cx="0" cy="6772275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37</xdr:col>
      <xdr:colOff>0</xdr:colOff>
      <xdr:row>124</xdr:row>
      <xdr:rowOff>123825</xdr:rowOff>
    </xdr:from>
    <xdr:to>
      <xdr:col>37</xdr:col>
      <xdr:colOff>0</xdr:colOff>
      <xdr:row>169</xdr:row>
      <xdr:rowOff>38100</xdr:rowOff>
    </xdr:to>
    <xdr:sp>
      <xdr:nvSpPr>
        <xdr:cNvPr id="671" name="Line 692"/>
        <xdr:cNvSpPr>
          <a:spLocks/>
        </xdr:cNvSpPr>
      </xdr:nvSpPr>
      <xdr:spPr>
        <a:xfrm>
          <a:off x="8105775" y="19211925"/>
          <a:ext cx="0" cy="6772275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85725</xdr:colOff>
      <xdr:row>130</xdr:row>
      <xdr:rowOff>0</xdr:rowOff>
    </xdr:from>
    <xdr:to>
      <xdr:col>37</xdr:col>
      <xdr:colOff>114300</xdr:colOff>
      <xdr:row>130</xdr:row>
      <xdr:rowOff>0</xdr:rowOff>
    </xdr:to>
    <xdr:sp>
      <xdr:nvSpPr>
        <xdr:cNvPr id="672" name="Line 693"/>
        <xdr:cNvSpPr>
          <a:spLocks/>
        </xdr:cNvSpPr>
      </xdr:nvSpPr>
      <xdr:spPr>
        <a:xfrm>
          <a:off x="742950" y="20002500"/>
          <a:ext cx="747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85725</xdr:colOff>
      <xdr:row>134</xdr:row>
      <xdr:rowOff>0</xdr:rowOff>
    </xdr:from>
    <xdr:to>
      <xdr:col>37</xdr:col>
      <xdr:colOff>114300</xdr:colOff>
      <xdr:row>134</xdr:row>
      <xdr:rowOff>0</xdr:rowOff>
    </xdr:to>
    <xdr:sp>
      <xdr:nvSpPr>
        <xdr:cNvPr id="673" name="Line 694"/>
        <xdr:cNvSpPr>
          <a:spLocks/>
        </xdr:cNvSpPr>
      </xdr:nvSpPr>
      <xdr:spPr>
        <a:xfrm>
          <a:off x="742950" y="20612100"/>
          <a:ext cx="747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85725</xdr:colOff>
      <xdr:row>138</xdr:row>
      <xdr:rowOff>0</xdr:rowOff>
    </xdr:from>
    <xdr:to>
      <xdr:col>37</xdr:col>
      <xdr:colOff>114300</xdr:colOff>
      <xdr:row>138</xdr:row>
      <xdr:rowOff>0</xdr:rowOff>
    </xdr:to>
    <xdr:sp>
      <xdr:nvSpPr>
        <xdr:cNvPr id="674" name="Line 695"/>
        <xdr:cNvSpPr>
          <a:spLocks/>
        </xdr:cNvSpPr>
      </xdr:nvSpPr>
      <xdr:spPr>
        <a:xfrm>
          <a:off x="742950" y="21221700"/>
          <a:ext cx="747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85725</xdr:colOff>
      <xdr:row>140</xdr:row>
      <xdr:rowOff>0</xdr:rowOff>
    </xdr:from>
    <xdr:to>
      <xdr:col>37</xdr:col>
      <xdr:colOff>114300</xdr:colOff>
      <xdr:row>140</xdr:row>
      <xdr:rowOff>0</xdr:rowOff>
    </xdr:to>
    <xdr:sp>
      <xdr:nvSpPr>
        <xdr:cNvPr id="675" name="Line 696"/>
        <xdr:cNvSpPr>
          <a:spLocks/>
        </xdr:cNvSpPr>
      </xdr:nvSpPr>
      <xdr:spPr>
        <a:xfrm>
          <a:off x="742950" y="21526500"/>
          <a:ext cx="747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85725</xdr:colOff>
      <xdr:row>146</xdr:row>
      <xdr:rowOff>0</xdr:rowOff>
    </xdr:from>
    <xdr:to>
      <xdr:col>37</xdr:col>
      <xdr:colOff>114300</xdr:colOff>
      <xdr:row>146</xdr:row>
      <xdr:rowOff>0</xdr:rowOff>
    </xdr:to>
    <xdr:sp>
      <xdr:nvSpPr>
        <xdr:cNvPr id="676" name="Line 697"/>
        <xdr:cNvSpPr>
          <a:spLocks/>
        </xdr:cNvSpPr>
      </xdr:nvSpPr>
      <xdr:spPr>
        <a:xfrm>
          <a:off x="742950" y="22440900"/>
          <a:ext cx="747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85725</xdr:colOff>
      <xdr:row>153</xdr:row>
      <xdr:rowOff>0</xdr:rowOff>
    </xdr:from>
    <xdr:to>
      <xdr:col>37</xdr:col>
      <xdr:colOff>114300</xdr:colOff>
      <xdr:row>153</xdr:row>
      <xdr:rowOff>0</xdr:rowOff>
    </xdr:to>
    <xdr:sp>
      <xdr:nvSpPr>
        <xdr:cNvPr id="677" name="Line 698"/>
        <xdr:cNvSpPr>
          <a:spLocks/>
        </xdr:cNvSpPr>
      </xdr:nvSpPr>
      <xdr:spPr>
        <a:xfrm>
          <a:off x="742950" y="23507700"/>
          <a:ext cx="747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85725</xdr:colOff>
      <xdr:row>161</xdr:row>
      <xdr:rowOff>0</xdr:rowOff>
    </xdr:from>
    <xdr:to>
      <xdr:col>37</xdr:col>
      <xdr:colOff>114300</xdr:colOff>
      <xdr:row>161</xdr:row>
      <xdr:rowOff>0</xdr:rowOff>
    </xdr:to>
    <xdr:sp>
      <xdr:nvSpPr>
        <xdr:cNvPr id="678" name="Line 699"/>
        <xdr:cNvSpPr>
          <a:spLocks/>
        </xdr:cNvSpPr>
      </xdr:nvSpPr>
      <xdr:spPr>
        <a:xfrm>
          <a:off x="742950" y="24726900"/>
          <a:ext cx="747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85725</xdr:colOff>
      <xdr:row>167</xdr:row>
      <xdr:rowOff>0</xdr:rowOff>
    </xdr:from>
    <xdr:to>
      <xdr:col>37</xdr:col>
      <xdr:colOff>114300</xdr:colOff>
      <xdr:row>167</xdr:row>
      <xdr:rowOff>0</xdr:rowOff>
    </xdr:to>
    <xdr:sp>
      <xdr:nvSpPr>
        <xdr:cNvPr id="679" name="Line 700"/>
        <xdr:cNvSpPr>
          <a:spLocks/>
        </xdr:cNvSpPr>
      </xdr:nvSpPr>
      <xdr:spPr>
        <a:xfrm>
          <a:off x="742950" y="25641300"/>
          <a:ext cx="747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85725</xdr:colOff>
      <xdr:row>170</xdr:row>
      <xdr:rowOff>0</xdr:rowOff>
    </xdr:from>
    <xdr:to>
      <xdr:col>37</xdr:col>
      <xdr:colOff>114300</xdr:colOff>
      <xdr:row>170</xdr:row>
      <xdr:rowOff>0</xdr:rowOff>
    </xdr:to>
    <xdr:sp>
      <xdr:nvSpPr>
        <xdr:cNvPr id="680" name="Line 701"/>
        <xdr:cNvSpPr>
          <a:spLocks/>
        </xdr:cNvSpPr>
      </xdr:nvSpPr>
      <xdr:spPr>
        <a:xfrm>
          <a:off x="742950" y="26098500"/>
          <a:ext cx="747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85725</xdr:colOff>
      <xdr:row>173</xdr:row>
      <xdr:rowOff>0</xdr:rowOff>
    </xdr:from>
    <xdr:to>
      <xdr:col>37</xdr:col>
      <xdr:colOff>114300</xdr:colOff>
      <xdr:row>173</xdr:row>
      <xdr:rowOff>0</xdr:rowOff>
    </xdr:to>
    <xdr:sp>
      <xdr:nvSpPr>
        <xdr:cNvPr id="681" name="Line 702"/>
        <xdr:cNvSpPr>
          <a:spLocks/>
        </xdr:cNvSpPr>
      </xdr:nvSpPr>
      <xdr:spPr>
        <a:xfrm>
          <a:off x="742950" y="26555700"/>
          <a:ext cx="747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85725</xdr:colOff>
      <xdr:row>176</xdr:row>
      <xdr:rowOff>0</xdr:rowOff>
    </xdr:from>
    <xdr:to>
      <xdr:col>37</xdr:col>
      <xdr:colOff>114300</xdr:colOff>
      <xdr:row>176</xdr:row>
      <xdr:rowOff>0</xdr:rowOff>
    </xdr:to>
    <xdr:sp>
      <xdr:nvSpPr>
        <xdr:cNvPr id="682" name="Line 703"/>
        <xdr:cNvSpPr>
          <a:spLocks/>
        </xdr:cNvSpPr>
      </xdr:nvSpPr>
      <xdr:spPr>
        <a:xfrm>
          <a:off x="742950" y="27012900"/>
          <a:ext cx="747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0</xdr:colOff>
      <xdr:row>168</xdr:row>
      <xdr:rowOff>85725</xdr:rowOff>
    </xdr:from>
    <xdr:to>
      <xdr:col>4</xdr:col>
      <xdr:colOff>0</xdr:colOff>
      <xdr:row>177</xdr:row>
      <xdr:rowOff>66675</xdr:rowOff>
    </xdr:to>
    <xdr:sp>
      <xdr:nvSpPr>
        <xdr:cNvPr id="683" name="Line 704"/>
        <xdr:cNvSpPr>
          <a:spLocks/>
        </xdr:cNvSpPr>
      </xdr:nvSpPr>
      <xdr:spPr>
        <a:xfrm>
          <a:off x="876300" y="25879425"/>
          <a:ext cx="0" cy="135255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85725</xdr:rowOff>
    </xdr:from>
    <xdr:to>
      <xdr:col>7</xdr:col>
      <xdr:colOff>0</xdr:colOff>
      <xdr:row>177</xdr:row>
      <xdr:rowOff>66675</xdr:rowOff>
    </xdr:to>
    <xdr:sp>
      <xdr:nvSpPr>
        <xdr:cNvPr id="684" name="Line 705"/>
        <xdr:cNvSpPr>
          <a:spLocks/>
        </xdr:cNvSpPr>
      </xdr:nvSpPr>
      <xdr:spPr>
        <a:xfrm>
          <a:off x="1533525" y="25879425"/>
          <a:ext cx="0" cy="135255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13</xdr:col>
      <xdr:colOff>0</xdr:colOff>
      <xdr:row>168</xdr:row>
      <xdr:rowOff>85725</xdr:rowOff>
    </xdr:from>
    <xdr:to>
      <xdr:col>13</xdr:col>
      <xdr:colOff>0</xdr:colOff>
      <xdr:row>177</xdr:row>
      <xdr:rowOff>66675</xdr:rowOff>
    </xdr:to>
    <xdr:sp>
      <xdr:nvSpPr>
        <xdr:cNvPr id="685" name="Line 707"/>
        <xdr:cNvSpPr>
          <a:spLocks/>
        </xdr:cNvSpPr>
      </xdr:nvSpPr>
      <xdr:spPr>
        <a:xfrm>
          <a:off x="2847975" y="25879425"/>
          <a:ext cx="0" cy="135255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16</xdr:col>
      <xdr:colOff>0</xdr:colOff>
      <xdr:row>168</xdr:row>
      <xdr:rowOff>85725</xdr:rowOff>
    </xdr:from>
    <xdr:to>
      <xdr:col>16</xdr:col>
      <xdr:colOff>0</xdr:colOff>
      <xdr:row>177</xdr:row>
      <xdr:rowOff>66675</xdr:rowOff>
    </xdr:to>
    <xdr:sp>
      <xdr:nvSpPr>
        <xdr:cNvPr id="686" name="Line 708"/>
        <xdr:cNvSpPr>
          <a:spLocks/>
        </xdr:cNvSpPr>
      </xdr:nvSpPr>
      <xdr:spPr>
        <a:xfrm>
          <a:off x="3505200" y="25879425"/>
          <a:ext cx="0" cy="135255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0</xdr:colOff>
      <xdr:row>168</xdr:row>
      <xdr:rowOff>85725</xdr:rowOff>
    </xdr:from>
    <xdr:to>
      <xdr:col>19</xdr:col>
      <xdr:colOff>0</xdr:colOff>
      <xdr:row>177</xdr:row>
      <xdr:rowOff>66675</xdr:rowOff>
    </xdr:to>
    <xdr:sp>
      <xdr:nvSpPr>
        <xdr:cNvPr id="687" name="Line 709"/>
        <xdr:cNvSpPr>
          <a:spLocks/>
        </xdr:cNvSpPr>
      </xdr:nvSpPr>
      <xdr:spPr>
        <a:xfrm>
          <a:off x="4162425" y="25879425"/>
          <a:ext cx="0" cy="135255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0</xdr:colOff>
      <xdr:row>168</xdr:row>
      <xdr:rowOff>85725</xdr:rowOff>
    </xdr:from>
    <xdr:to>
      <xdr:col>22</xdr:col>
      <xdr:colOff>0</xdr:colOff>
      <xdr:row>177</xdr:row>
      <xdr:rowOff>66675</xdr:rowOff>
    </xdr:to>
    <xdr:sp>
      <xdr:nvSpPr>
        <xdr:cNvPr id="688" name="Line 710"/>
        <xdr:cNvSpPr>
          <a:spLocks/>
        </xdr:cNvSpPr>
      </xdr:nvSpPr>
      <xdr:spPr>
        <a:xfrm>
          <a:off x="4819650" y="25879425"/>
          <a:ext cx="0" cy="135255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25</xdr:col>
      <xdr:colOff>0</xdr:colOff>
      <xdr:row>168</xdr:row>
      <xdr:rowOff>85725</xdr:rowOff>
    </xdr:from>
    <xdr:to>
      <xdr:col>25</xdr:col>
      <xdr:colOff>0</xdr:colOff>
      <xdr:row>177</xdr:row>
      <xdr:rowOff>66675</xdr:rowOff>
    </xdr:to>
    <xdr:sp>
      <xdr:nvSpPr>
        <xdr:cNvPr id="689" name="Line 711"/>
        <xdr:cNvSpPr>
          <a:spLocks/>
        </xdr:cNvSpPr>
      </xdr:nvSpPr>
      <xdr:spPr>
        <a:xfrm>
          <a:off x="5476875" y="25879425"/>
          <a:ext cx="0" cy="135255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28</xdr:col>
      <xdr:colOff>0</xdr:colOff>
      <xdr:row>168</xdr:row>
      <xdr:rowOff>85725</xdr:rowOff>
    </xdr:from>
    <xdr:to>
      <xdr:col>28</xdr:col>
      <xdr:colOff>0</xdr:colOff>
      <xdr:row>177</xdr:row>
      <xdr:rowOff>66675</xdr:rowOff>
    </xdr:to>
    <xdr:sp>
      <xdr:nvSpPr>
        <xdr:cNvPr id="690" name="Line 712"/>
        <xdr:cNvSpPr>
          <a:spLocks/>
        </xdr:cNvSpPr>
      </xdr:nvSpPr>
      <xdr:spPr>
        <a:xfrm>
          <a:off x="6134100" y="25879425"/>
          <a:ext cx="0" cy="135255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34</xdr:col>
      <xdr:colOff>0</xdr:colOff>
      <xdr:row>168</xdr:row>
      <xdr:rowOff>85725</xdr:rowOff>
    </xdr:from>
    <xdr:to>
      <xdr:col>34</xdr:col>
      <xdr:colOff>0</xdr:colOff>
      <xdr:row>177</xdr:row>
      <xdr:rowOff>66675</xdr:rowOff>
    </xdr:to>
    <xdr:sp>
      <xdr:nvSpPr>
        <xdr:cNvPr id="691" name="Line 714"/>
        <xdr:cNvSpPr>
          <a:spLocks/>
        </xdr:cNvSpPr>
      </xdr:nvSpPr>
      <xdr:spPr>
        <a:xfrm>
          <a:off x="7448550" y="25879425"/>
          <a:ext cx="0" cy="135255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37</xdr:col>
      <xdr:colOff>0</xdr:colOff>
      <xdr:row>168</xdr:row>
      <xdr:rowOff>85725</xdr:rowOff>
    </xdr:from>
    <xdr:to>
      <xdr:col>37</xdr:col>
      <xdr:colOff>0</xdr:colOff>
      <xdr:row>177</xdr:row>
      <xdr:rowOff>66675</xdr:rowOff>
    </xdr:to>
    <xdr:sp>
      <xdr:nvSpPr>
        <xdr:cNvPr id="692" name="Line 715"/>
        <xdr:cNvSpPr>
          <a:spLocks/>
        </xdr:cNvSpPr>
      </xdr:nvSpPr>
      <xdr:spPr>
        <a:xfrm>
          <a:off x="8105775" y="25879425"/>
          <a:ext cx="0" cy="135255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31</xdr:col>
      <xdr:colOff>0</xdr:colOff>
      <xdr:row>168</xdr:row>
      <xdr:rowOff>85725</xdr:rowOff>
    </xdr:from>
    <xdr:to>
      <xdr:col>31</xdr:col>
      <xdr:colOff>0</xdr:colOff>
      <xdr:row>177</xdr:row>
      <xdr:rowOff>66675</xdr:rowOff>
    </xdr:to>
    <xdr:sp>
      <xdr:nvSpPr>
        <xdr:cNvPr id="693" name="Line 716"/>
        <xdr:cNvSpPr>
          <a:spLocks/>
        </xdr:cNvSpPr>
      </xdr:nvSpPr>
      <xdr:spPr>
        <a:xfrm>
          <a:off x="6791325" y="25879425"/>
          <a:ext cx="0" cy="135255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10</xdr:col>
      <xdr:colOff>0</xdr:colOff>
      <xdr:row>168</xdr:row>
      <xdr:rowOff>85725</xdr:rowOff>
    </xdr:from>
    <xdr:to>
      <xdr:col>10</xdr:col>
      <xdr:colOff>0</xdr:colOff>
      <xdr:row>177</xdr:row>
      <xdr:rowOff>66675</xdr:rowOff>
    </xdr:to>
    <xdr:sp>
      <xdr:nvSpPr>
        <xdr:cNvPr id="694" name="Line 718"/>
        <xdr:cNvSpPr>
          <a:spLocks/>
        </xdr:cNvSpPr>
      </xdr:nvSpPr>
      <xdr:spPr>
        <a:xfrm>
          <a:off x="2190750" y="25879425"/>
          <a:ext cx="0" cy="135255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76200</xdr:rowOff>
    </xdr:from>
    <xdr:to>
      <xdr:col>10</xdr:col>
      <xdr:colOff>0</xdr:colOff>
      <xdr:row>128</xdr:row>
      <xdr:rowOff>0</xdr:rowOff>
    </xdr:to>
    <xdr:grpSp>
      <xdr:nvGrpSpPr>
        <xdr:cNvPr id="695" name="Group 739"/>
        <xdr:cNvGrpSpPr>
          <a:grpSpLocks/>
        </xdr:cNvGrpSpPr>
      </xdr:nvGrpSpPr>
      <xdr:grpSpPr>
        <a:xfrm>
          <a:off x="876300" y="19621500"/>
          <a:ext cx="1314450" cy="76200"/>
          <a:chOff x="68" y="1112"/>
          <a:chExt cx="102" cy="8"/>
        </a:xfrm>
        <a:solidFill>
          <a:srgbClr val="FFFFFF"/>
        </a:solidFill>
      </xdr:grpSpPr>
      <xdr:sp>
        <xdr:nvSpPr>
          <xdr:cNvPr id="696" name="Line 721"/>
          <xdr:cNvSpPr>
            <a:spLocks/>
          </xdr:cNvSpPr>
        </xdr:nvSpPr>
        <xdr:spPr>
          <a:xfrm flipV="1">
            <a:off x="68" y="1112"/>
            <a:ext cx="51" cy="8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97" name="Line 722"/>
          <xdr:cNvSpPr>
            <a:spLocks/>
          </xdr:cNvSpPr>
        </xdr:nvSpPr>
        <xdr:spPr>
          <a:xfrm>
            <a:off x="119" y="1112"/>
            <a:ext cx="51" cy="8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129</xdr:row>
      <xdr:rowOff>104775</xdr:rowOff>
    </xdr:from>
    <xdr:to>
      <xdr:col>37</xdr:col>
      <xdr:colOff>0</xdr:colOff>
      <xdr:row>135</xdr:row>
      <xdr:rowOff>9525</xdr:rowOff>
    </xdr:to>
    <xdr:grpSp>
      <xdr:nvGrpSpPr>
        <xdr:cNvPr id="698" name="Group 741"/>
        <xdr:cNvGrpSpPr>
          <a:grpSpLocks/>
        </xdr:cNvGrpSpPr>
      </xdr:nvGrpSpPr>
      <xdr:grpSpPr>
        <a:xfrm>
          <a:off x="4819650" y="19954875"/>
          <a:ext cx="3286125" cy="819150"/>
          <a:chOff x="374" y="1147"/>
          <a:chExt cx="255" cy="86"/>
        </a:xfrm>
        <a:solidFill>
          <a:srgbClr val="FFFFFF"/>
        </a:solidFill>
      </xdr:grpSpPr>
      <xdr:grpSp>
        <xdr:nvGrpSpPr>
          <xdr:cNvPr id="699" name="Group 740"/>
          <xdr:cNvGrpSpPr>
            <a:grpSpLocks/>
          </xdr:cNvGrpSpPr>
        </xdr:nvGrpSpPr>
        <xdr:grpSpPr>
          <a:xfrm>
            <a:off x="425" y="1147"/>
            <a:ext cx="204" cy="32"/>
            <a:chOff x="425" y="1147"/>
            <a:chExt cx="204" cy="32"/>
          </a:xfrm>
          <a:solidFill>
            <a:srgbClr val="FFFFFF"/>
          </a:solidFill>
        </xdr:grpSpPr>
        <xdr:sp>
          <xdr:nvSpPr>
            <xdr:cNvPr id="700" name="Line 723"/>
            <xdr:cNvSpPr>
              <a:spLocks/>
            </xdr:cNvSpPr>
          </xdr:nvSpPr>
          <xdr:spPr>
            <a:xfrm>
              <a:off x="425" y="1152"/>
              <a:ext cx="51" cy="27"/>
            </a:xfrm>
            <a:prstGeom prst="line">
              <a:avLst/>
            </a:prstGeom>
            <a:noFill/>
            <a:ln w="19050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701" name="Line 724"/>
            <xdr:cNvSpPr>
              <a:spLocks/>
            </xdr:cNvSpPr>
          </xdr:nvSpPr>
          <xdr:spPr>
            <a:xfrm flipV="1">
              <a:off x="476" y="1147"/>
              <a:ext cx="102" cy="32"/>
            </a:xfrm>
            <a:prstGeom prst="line">
              <a:avLst/>
            </a:prstGeom>
            <a:noFill/>
            <a:ln w="19050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702" name="Line 725"/>
            <xdr:cNvSpPr>
              <a:spLocks/>
            </xdr:cNvSpPr>
          </xdr:nvSpPr>
          <xdr:spPr>
            <a:xfrm>
              <a:off x="578" y="1147"/>
              <a:ext cx="51" cy="5"/>
            </a:xfrm>
            <a:prstGeom prst="line">
              <a:avLst/>
            </a:prstGeom>
            <a:noFill/>
            <a:ln w="19050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sp>
        <xdr:nvSpPr>
          <xdr:cNvPr id="703" name="Line 727"/>
          <xdr:cNvSpPr>
            <a:spLocks/>
          </xdr:cNvSpPr>
        </xdr:nvSpPr>
        <xdr:spPr>
          <a:xfrm>
            <a:off x="374" y="1216"/>
            <a:ext cx="51" cy="17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04" name="Line 728"/>
          <xdr:cNvSpPr>
            <a:spLocks/>
          </xdr:cNvSpPr>
        </xdr:nvSpPr>
        <xdr:spPr>
          <a:xfrm flipV="1">
            <a:off x="425" y="1229"/>
            <a:ext cx="51" cy="3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05" name="Line 729"/>
          <xdr:cNvSpPr>
            <a:spLocks/>
          </xdr:cNvSpPr>
        </xdr:nvSpPr>
        <xdr:spPr>
          <a:xfrm flipV="1">
            <a:off x="476" y="1213"/>
            <a:ext cx="102" cy="17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06" name="Line 731"/>
          <xdr:cNvSpPr>
            <a:spLocks/>
          </xdr:cNvSpPr>
        </xdr:nvSpPr>
        <xdr:spPr>
          <a:xfrm>
            <a:off x="578" y="1213"/>
            <a:ext cx="51" cy="3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125</xdr:row>
      <xdr:rowOff>0</xdr:rowOff>
    </xdr:from>
    <xdr:to>
      <xdr:col>10</xdr:col>
      <xdr:colOff>0</xdr:colOff>
      <xdr:row>126</xdr:row>
      <xdr:rowOff>0</xdr:rowOff>
    </xdr:to>
    <xdr:grpSp>
      <xdr:nvGrpSpPr>
        <xdr:cNvPr id="707" name="Group 738"/>
        <xdr:cNvGrpSpPr>
          <a:grpSpLocks/>
        </xdr:cNvGrpSpPr>
      </xdr:nvGrpSpPr>
      <xdr:grpSpPr>
        <a:xfrm>
          <a:off x="876300" y="19240500"/>
          <a:ext cx="1314450" cy="152400"/>
          <a:chOff x="68" y="1072"/>
          <a:chExt cx="102" cy="16"/>
        </a:xfrm>
        <a:solidFill>
          <a:srgbClr val="FFFFFF"/>
        </a:solidFill>
      </xdr:grpSpPr>
      <xdr:sp>
        <xdr:nvSpPr>
          <xdr:cNvPr id="708" name="Line 719"/>
          <xdr:cNvSpPr>
            <a:spLocks/>
          </xdr:cNvSpPr>
        </xdr:nvSpPr>
        <xdr:spPr>
          <a:xfrm flipV="1">
            <a:off x="68" y="1072"/>
            <a:ext cx="51" cy="16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09" name="Line 720"/>
          <xdr:cNvSpPr>
            <a:spLocks/>
          </xdr:cNvSpPr>
        </xdr:nvSpPr>
        <xdr:spPr>
          <a:xfrm>
            <a:off x="119" y="1072"/>
            <a:ext cx="51" cy="16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139</xdr:row>
      <xdr:rowOff>19050</xdr:rowOff>
    </xdr:from>
    <xdr:to>
      <xdr:col>37</xdr:col>
      <xdr:colOff>0</xdr:colOff>
      <xdr:row>143</xdr:row>
      <xdr:rowOff>114300</xdr:rowOff>
    </xdr:to>
    <xdr:grpSp>
      <xdr:nvGrpSpPr>
        <xdr:cNvPr id="710" name="Group 742"/>
        <xdr:cNvGrpSpPr>
          <a:grpSpLocks/>
        </xdr:cNvGrpSpPr>
      </xdr:nvGrpSpPr>
      <xdr:grpSpPr>
        <a:xfrm>
          <a:off x="876300" y="21393150"/>
          <a:ext cx="7229475" cy="704850"/>
          <a:chOff x="68" y="1298"/>
          <a:chExt cx="561" cy="74"/>
        </a:xfrm>
        <a:solidFill>
          <a:srgbClr val="FFFFFF"/>
        </a:solidFill>
      </xdr:grpSpPr>
      <xdr:sp>
        <xdr:nvSpPr>
          <xdr:cNvPr id="711" name="Line 732"/>
          <xdr:cNvSpPr>
            <a:spLocks/>
          </xdr:cNvSpPr>
        </xdr:nvSpPr>
        <xdr:spPr>
          <a:xfrm>
            <a:off x="68" y="1312"/>
            <a:ext cx="51" cy="6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12" name="Line 733"/>
          <xdr:cNvSpPr>
            <a:spLocks/>
          </xdr:cNvSpPr>
        </xdr:nvSpPr>
        <xdr:spPr>
          <a:xfrm flipV="1">
            <a:off x="119" y="1304"/>
            <a:ext cx="306" cy="68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13" name="Line 734"/>
          <xdr:cNvSpPr>
            <a:spLocks/>
          </xdr:cNvSpPr>
        </xdr:nvSpPr>
        <xdr:spPr>
          <a:xfrm flipV="1">
            <a:off x="425" y="1298"/>
            <a:ext cx="51" cy="6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14" name="Line 735"/>
          <xdr:cNvSpPr>
            <a:spLocks/>
          </xdr:cNvSpPr>
        </xdr:nvSpPr>
        <xdr:spPr>
          <a:xfrm>
            <a:off x="476" y="1298"/>
            <a:ext cx="102" cy="17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15" name="Line 736"/>
          <xdr:cNvSpPr>
            <a:spLocks/>
          </xdr:cNvSpPr>
        </xdr:nvSpPr>
        <xdr:spPr>
          <a:xfrm flipV="1">
            <a:off x="578" y="1312"/>
            <a:ext cx="51" cy="4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136</xdr:row>
      <xdr:rowOff>47625</xdr:rowOff>
    </xdr:from>
    <xdr:to>
      <xdr:col>37</xdr:col>
      <xdr:colOff>0</xdr:colOff>
      <xdr:row>138</xdr:row>
      <xdr:rowOff>47625</xdr:rowOff>
    </xdr:to>
    <xdr:grpSp>
      <xdr:nvGrpSpPr>
        <xdr:cNvPr id="716" name="Group 747"/>
        <xdr:cNvGrpSpPr>
          <a:grpSpLocks/>
        </xdr:cNvGrpSpPr>
      </xdr:nvGrpSpPr>
      <xdr:grpSpPr>
        <a:xfrm>
          <a:off x="4819650" y="20964525"/>
          <a:ext cx="3286125" cy="304800"/>
          <a:chOff x="374" y="1253"/>
          <a:chExt cx="255" cy="32"/>
        </a:xfrm>
        <a:solidFill>
          <a:srgbClr val="FFFFFF"/>
        </a:solidFill>
      </xdr:grpSpPr>
      <xdr:sp>
        <xdr:nvSpPr>
          <xdr:cNvPr id="717" name="Line 743"/>
          <xdr:cNvSpPr>
            <a:spLocks/>
          </xdr:cNvSpPr>
        </xdr:nvSpPr>
        <xdr:spPr>
          <a:xfrm flipV="1">
            <a:off x="374" y="1265"/>
            <a:ext cx="51" cy="15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18" name="Line 744"/>
          <xdr:cNvSpPr>
            <a:spLocks/>
          </xdr:cNvSpPr>
        </xdr:nvSpPr>
        <xdr:spPr>
          <a:xfrm flipV="1">
            <a:off x="425" y="1253"/>
            <a:ext cx="51" cy="12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19" name="Line 745"/>
          <xdr:cNvSpPr>
            <a:spLocks/>
          </xdr:cNvSpPr>
        </xdr:nvSpPr>
        <xdr:spPr>
          <a:xfrm>
            <a:off x="476" y="1253"/>
            <a:ext cx="102" cy="32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20" name="Line 746"/>
          <xdr:cNvSpPr>
            <a:spLocks/>
          </xdr:cNvSpPr>
        </xdr:nvSpPr>
        <xdr:spPr>
          <a:xfrm flipV="1">
            <a:off x="578" y="1280"/>
            <a:ext cx="51" cy="5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145</xdr:row>
      <xdr:rowOff>47625</xdr:rowOff>
    </xdr:from>
    <xdr:to>
      <xdr:col>37</xdr:col>
      <xdr:colOff>0</xdr:colOff>
      <xdr:row>149</xdr:row>
      <xdr:rowOff>114300</xdr:rowOff>
    </xdr:to>
    <xdr:grpSp>
      <xdr:nvGrpSpPr>
        <xdr:cNvPr id="721" name="Group 768"/>
        <xdr:cNvGrpSpPr>
          <a:grpSpLocks/>
        </xdr:cNvGrpSpPr>
      </xdr:nvGrpSpPr>
      <xdr:grpSpPr>
        <a:xfrm>
          <a:off x="876300" y="22336125"/>
          <a:ext cx="7229475" cy="676275"/>
          <a:chOff x="68" y="1397"/>
          <a:chExt cx="561" cy="71"/>
        </a:xfrm>
        <a:solidFill>
          <a:srgbClr val="FFFFFF"/>
        </a:solidFill>
      </xdr:grpSpPr>
      <xdr:sp>
        <xdr:nvSpPr>
          <xdr:cNvPr id="722" name="Line 748"/>
          <xdr:cNvSpPr>
            <a:spLocks/>
          </xdr:cNvSpPr>
        </xdr:nvSpPr>
        <xdr:spPr>
          <a:xfrm flipV="1">
            <a:off x="68" y="1400"/>
            <a:ext cx="51" cy="8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23" name="Line 749"/>
          <xdr:cNvSpPr>
            <a:spLocks/>
          </xdr:cNvSpPr>
        </xdr:nvSpPr>
        <xdr:spPr>
          <a:xfrm>
            <a:off x="119" y="1400"/>
            <a:ext cx="306" cy="68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24" name="Line 750"/>
          <xdr:cNvSpPr>
            <a:spLocks/>
          </xdr:cNvSpPr>
        </xdr:nvSpPr>
        <xdr:spPr>
          <a:xfrm flipV="1">
            <a:off x="425" y="1465"/>
            <a:ext cx="51" cy="3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25" name="Line 751"/>
          <xdr:cNvSpPr>
            <a:spLocks/>
          </xdr:cNvSpPr>
        </xdr:nvSpPr>
        <xdr:spPr>
          <a:xfrm flipV="1">
            <a:off x="476" y="1397"/>
            <a:ext cx="102" cy="67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26" name="Line 752"/>
          <xdr:cNvSpPr>
            <a:spLocks/>
          </xdr:cNvSpPr>
        </xdr:nvSpPr>
        <xdr:spPr>
          <a:xfrm>
            <a:off x="578" y="1397"/>
            <a:ext cx="51" cy="11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209550</xdr:colOff>
      <xdr:row>159</xdr:row>
      <xdr:rowOff>9525</xdr:rowOff>
    </xdr:from>
    <xdr:to>
      <xdr:col>37</xdr:col>
      <xdr:colOff>0</xdr:colOff>
      <xdr:row>163</xdr:row>
      <xdr:rowOff>114300</xdr:rowOff>
    </xdr:to>
    <xdr:grpSp>
      <xdr:nvGrpSpPr>
        <xdr:cNvPr id="727" name="Group 770"/>
        <xdr:cNvGrpSpPr>
          <a:grpSpLocks/>
        </xdr:cNvGrpSpPr>
      </xdr:nvGrpSpPr>
      <xdr:grpSpPr>
        <a:xfrm>
          <a:off x="866775" y="24431625"/>
          <a:ext cx="7239000" cy="714375"/>
          <a:chOff x="67" y="1617"/>
          <a:chExt cx="562" cy="75"/>
        </a:xfrm>
        <a:solidFill>
          <a:srgbClr val="FFFFFF"/>
        </a:solidFill>
      </xdr:grpSpPr>
      <xdr:sp>
        <xdr:nvSpPr>
          <xdr:cNvPr id="728" name="Line 754"/>
          <xdr:cNvSpPr>
            <a:spLocks/>
          </xdr:cNvSpPr>
        </xdr:nvSpPr>
        <xdr:spPr>
          <a:xfrm flipV="1">
            <a:off x="67" y="1617"/>
            <a:ext cx="52" cy="31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29" name="Line 755"/>
          <xdr:cNvSpPr>
            <a:spLocks/>
          </xdr:cNvSpPr>
        </xdr:nvSpPr>
        <xdr:spPr>
          <a:xfrm>
            <a:off x="170" y="1664"/>
            <a:ext cx="51" cy="28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30" name="Line 756"/>
          <xdr:cNvSpPr>
            <a:spLocks/>
          </xdr:cNvSpPr>
        </xdr:nvSpPr>
        <xdr:spPr>
          <a:xfrm flipV="1">
            <a:off x="221" y="1640"/>
            <a:ext cx="204" cy="52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31" name="Line 757"/>
          <xdr:cNvSpPr>
            <a:spLocks/>
          </xdr:cNvSpPr>
        </xdr:nvSpPr>
        <xdr:spPr>
          <a:xfrm flipV="1">
            <a:off x="425" y="1635"/>
            <a:ext cx="51" cy="6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32" name="Line 758"/>
          <xdr:cNvSpPr>
            <a:spLocks/>
          </xdr:cNvSpPr>
        </xdr:nvSpPr>
        <xdr:spPr>
          <a:xfrm>
            <a:off x="476" y="1635"/>
            <a:ext cx="102" cy="16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33" name="Line 760"/>
          <xdr:cNvSpPr>
            <a:spLocks/>
          </xdr:cNvSpPr>
        </xdr:nvSpPr>
        <xdr:spPr>
          <a:xfrm flipV="1">
            <a:off x="578" y="1648"/>
            <a:ext cx="51" cy="3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34" name="Line 761"/>
          <xdr:cNvSpPr>
            <a:spLocks/>
          </xdr:cNvSpPr>
        </xdr:nvSpPr>
        <xdr:spPr>
          <a:xfrm>
            <a:off x="119" y="1617"/>
            <a:ext cx="51" cy="47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152</xdr:row>
      <xdr:rowOff>28575</xdr:rowOff>
    </xdr:from>
    <xdr:to>
      <xdr:col>37</xdr:col>
      <xdr:colOff>0</xdr:colOff>
      <xdr:row>155</xdr:row>
      <xdr:rowOff>57150</xdr:rowOff>
    </xdr:to>
    <xdr:grpSp>
      <xdr:nvGrpSpPr>
        <xdr:cNvPr id="735" name="Group 769"/>
        <xdr:cNvGrpSpPr>
          <a:grpSpLocks/>
        </xdr:cNvGrpSpPr>
      </xdr:nvGrpSpPr>
      <xdr:grpSpPr>
        <a:xfrm>
          <a:off x="876300" y="23383875"/>
          <a:ext cx="7229475" cy="485775"/>
          <a:chOff x="68" y="1507"/>
          <a:chExt cx="561" cy="51"/>
        </a:xfrm>
        <a:solidFill>
          <a:srgbClr val="FFFFFF"/>
        </a:solidFill>
      </xdr:grpSpPr>
      <xdr:sp>
        <xdr:nvSpPr>
          <xdr:cNvPr id="736" name="Line 753"/>
          <xdr:cNvSpPr>
            <a:spLocks/>
          </xdr:cNvSpPr>
        </xdr:nvSpPr>
        <xdr:spPr>
          <a:xfrm>
            <a:off x="68" y="1520"/>
            <a:ext cx="52" cy="9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37" name="Line 762"/>
          <xdr:cNvSpPr>
            <a:spLocks/>
          </xdr:cNvSpPr>
        </xdr:nvSpPr>
        <xdr:spPr>
          <a:xfrm flipV="1">
            <a:off x="119" y="1516"/>
            <a:ext cx="51" cy="13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38" name="Line 763"/>
          <xdr:cNvSpPr>
            <a:spLocks/>
          </xdr:cNvSpPr>
        </xdr:nvSpPr>
        <xdr:spPr>
          <a:xfrm>
            <a:off x="170" y="1516"/>
            <a:ext cx="51" cy="42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39" name="Line 764"/>
          <xdr:cNvSpPr>
            <a:spLocks/>
          </xdr:cNvSpPr>
        </xdr:nvSpPr>
        <xdr:spPr>
          <a:xfrm flipV="1">
            <a:off x="221" y="1512"/>
            <a:ext cx="204" cy="46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40" name="Line 765"/>
          <xdr:cNvSpPr>
            <a:spLocks/>
          </xdr:cNvSpPr>
        </xdr:nvSpPr>
        <xdr:spPr>
          <a:xfrm flipV="1">
            <a:off x="425" y="1507"/>
            <a:ext cx="51" cy="5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41" name="Line 766"/>
          <xdr:cNvSpPr>
            <a:spLocks/>
          </xdr:cNvSpPr>
        </xdr:nvSpPr>
        <xdr:spPr>
          <a:xfrm>
            <a:off x="476" y="1507"/>
            <a:ext cx="102" cy="16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42" name="Line 767"/>
          <xdr:cNvSpPr>
            <a:spLocks/>
          </xdr:cNvSpPr>
        </xdr:nvSpPr>
        <xdr:spPr>
          <a:xfrm flipV="1">
            <a:off x="578" y="1519"/>
            <a:ext cx="51" cy="4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166</xdr:row>
      <xdr:rowOff>76200</xdr:rowOff>
    </xdr:from>
    <xdr:to>
      <xdr:col>37</xdr:col>
      <xdr:colOff>0</xdr:colOff>
      <xdr:row>168</xdr:row>
      <xdr:rowOff>0</xdr:rowOff>
    </xdr:to>
    <xdr:grpSp>
      <xdr:nvGrpSpPr>
        <xdr:cNvPr id="743" name="Group 788"/>
        <xdr:cNvGrpSpPr>
          <a:grpSpLocks/>
        </xdr:cNvGrpSpPr>
      </xdr:nvGrpSpPr>
      <xdr:grpSpPr>
        <a:xfrm>
          <a:off x="876300" y="25565100"/>
          <a:ext cx="7229475" cy="228600"/>
          <a:chOff x="68" y="1736"/>
          <a:chExt cx="561" cy="24"/>
        </a:xfrm>
        <a:solidFill>
          <a:srgbClr val="FFFFFF"/>
        </a:solidFill>
      </xdr:grpSpPr>
      <xdr:sp>
        <xdr:nvSpPr>
          <xdr:cNvPr id="744" name="Line 772"/>
          <xdr:cNvSpPr>
            <a:spLocks/>
          </xdr:cNvSpPr>
        </xdr:nvSpPr>
        <xdr:spPr>
          <a:xfrm flipV="1">
            <a:off x="68" y="1744"/>
            <a:ext cx="358" cy="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45" name="Line 773"/>
          <xdr:cNvSpPr>
            <a:spLocks/>
          </xdr:cNvSpPr>
        </xdr:nvSpPr>
        <xdr:spPr>
          <a:xfrm flipV="1">
            <a:off x="425" y="1737"/>
            <a:ext cx="51" cy="7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46" name="Line 774"/>
          <xdr:cNvSpPr>
            <a:spLocks/>
          </xdr:cNvSpPr>
        </xdr:nvSpPr>
        <xdr:spPr>
          <a:xfrm>
            <a:off x="476" y="1737"/>
            <a:ext cx="51" cy="22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47" name="Line 775"/>
          <xdr:cNvSpPr>
            <a:spLocks/>
          </xdr:cNvSpPr>
        </xdr:nvSpPr>
        <xdr:spPr>
          <a:xfrm flipV="1">
            <a:off x="527" y="1736"/>
            <a:ext cx="52" cy="24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48" name="Line 776"/>
          <xdr:cNvSpPr>
            <a:spLocks/>
          </xdr:cNvSpPr>
        </xdr:nvSpPr>
        <xdr:spPr>
          <a:xfrm>
            <a:off x="578" y="1737"/>
            <a:ext cx="51" cy="7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176</xdr:row>
      <xdr:rowOff>0</xdr:rowOff>
    </xdr:from>
    <xdr:to>
      <xdr:col>37</xdr:col>
      <xdr:colOff>0</xdr:colOff>
      <xdr:row>176</xdr:row>
      <xdr:rowOff>0</xdr:rowOff>
    </xdr:to>
    <xdr:sp>
      <xdr:nvSpPr>
        <xdr:cNvPr id="749" name="Line 779"/>
        <xdr:cNvSpPr>
          <a:spLocks/>
        </xdr:cNvSpPr>
      </xdr:nvSpPr>
      <xdr:spPr>
        <a:xfrm>
          <a:off x="876300" y="27012900"/>
          <a:ext cx="7229475" cy="0"/>
        </a:xfrm>
        <a:prstGeom prst="line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0</xdr:colOff>
      <xdr:row>173</xdr:row>
      <xdr:rowOff>0</xdr:rowOff>
    </xdr:from>
    <xdr:to>
      <xdr:col>37</xdr:col>
      <xdr:colOff>0</xdr:colOff>
      <xdr:row>174</xdr:row>
      <xdr:rowOff>0</xdr:rowOff>
    </xdr:to>
    <xdr:grpSp>
      <xdr:nvGrpSpPr>
        <xdr:cNvPr id="750" name="Group 789"/>
        <xdr:cNvGrpSpPr>
          <a:grpSpLocks/>
        </xdr:cNvGrpSpPr>
      </xdr:nvGrpSpPr>
      <xdr:grpSpPr>
        <a:xfrm>
          <a:off x="876300" y="26555700"/>
          <a:ext cx="7229475" cy="152400"/>
          <a:chOff x="68" y="1840"/>
          <a:chExt cx="561" cy="16"/>
        </a:xfrm>
        <a:solidFill>
          <a:srgbClr val="FFFFFF"/>
        </a:solidFill>
      </xdr:grpSpPr>
      <xdr:sp>
        <xdr:nvSpPr>
          <xdr:cNvPr id="751" name="Line 778"/>
          <xdr:cNvSpPr>
            <a:spLocks/>
          </xdr:cNvSpPr>
        </xdr:nvSpPr>
        <xdr:spPr>
          <a:xfrm>
            <a:off x="68" y="1840"/>
            <a:ext cx="459" cy="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grpSp>
        <xdr:nvGrpSpPr>
          <xdr:cNvPr id="752" name="Group 782"/>
          <xdr:cNvGrpSpPr>
            <a:grpSpLocks/>
          </xdr:cNvGrpSpPr>
        </xdr:nvGrpSpPr>
        <xdr:grpSpPr>
          <a:xfrm>
            <a:off x="528" y="1840"/>
            <a:ext cx="101" cy="16"/>
            <a:chOff x="528" y="1840"/>
            <a:chExt cx="101" cy="16"/>
          </a:xfrm>
          <a:solidFill>
            <a:srgbClr val="FFFFFF"/>
          </a:solidFill>
        </xdr:grpSpPr>
        <xdr:sp>
          <xdr:nvSpPr>
            <xdr:cNvPr id="753" name="Line 780"/>
            <xdr:cNvSpPr>
              <a:spLocks/>
            </xdr:cNvSpPr>
          </xdr:nvSpPr>
          <xdr:spPr>
            <a:xfrm>
              <a:off x="528" y="1840"/>
              <a:ext cx="50" cy="16"/>
            </a:xfrm>
            <a:prstGeom prst="line">
              <a:avLst/>
            </a:prstGeom>
            <a:noFill/>
            <a:ln w="19050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754" name="Line 781"/>
            <xdr:cNvSpPr>
              <a:spLocks/>
            </xdr:cNvSpPr>
          </xdr:nvSpPr>
          <xdr:spPr>
            <a:xfrm flipV="1">
              <a:off x="578" y="1840"/>
              <a:ext cx="51" cy="16"/>
            </a:xfrm>
            <a:prstGeom prst="line">
              <a:avLst/>
            </a:prstGeom>
            <a:noFill/>
            <a:ln w="19050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0</xdr:colOff>
      <xdr:row>169</xdr:row>
      <xdr:rowOff>104775</xdr:rowOff>
    </xdr:from>
    <xdr:to>
      <xdr:col>37</xdr:col>
      <xdr:colOff>0</xdr:colOff>
      <xdr:row>170</xdr:row>
      <xdr:rowOff>104775</xdr:rowOff>
    </xdr:to>
    <xdr:grpSp>
      <xdr:nvGrpSpPr>
        <xdr:cNvPr id="755" name="Group 787"/>
        <xdr:cNvGrpSpPr>
          <a:grpSpLocks/>
        </xdr:cNvGrpSpPr>
      </xdr:nvGrpSpPr>
      <xdr:grpSpPr>
        <a:xfrm>
          <a:off x="876300" y="26050875"/>
          <a:ext cx="7229475" cy="152400"/>
          <a:chOff x="68" y="1787"/>
          <a:chExt cx="561" cy="16"/>
        </a:xfrm>
        <a:solidFill>
          <a:srgbClr val="FFFFFF"/>
        </a:solidFill>
      </xdr:grpSpPr>
      <xdr:sp>
        <xdr:nvSpPr>
          <xdr:cNvPr id="756" name="Line 777"/>
          <xdr:cNvSpPr>
            <a:spLocks/>
          </xdr:cNvSpPr>
        </xdr:nvSpPr>
        <xdr:spPr>
          <a:xfrm flipV="1">
            <a:off x="68" y="1792"/>
            <a:ext cx="358" cy="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57" name="Line 783"/>
          <xdr:cNvSpPr>
            <a:spLocks/>
          </xdr:cNvSpPr>
        </xdr:nvSpPr>
        <xdr:spPr>
          <a:xfrm>
            <a:off x="425" y="1792"/>
            <a:ext cx="51" cy="1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58" name="Line 784"/>
          <xdr:cNvSpPr>
            <a:spLocks/>
          </xdr:cNvSpPr>
        </xdr:nvSpPr>
        <xdr:spPr>
          <a:xfrm>
            <a:off x="476" y="1803"/>
            <a:ext cx="51" cy="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59" name="Line 785"/>
          <xdr:cNvSpPr>
            <a:spLocks/>
          </xdr:cNvSpPr>
        </xdr:nvSpPr>
        <xdr:spPr>
          <a:xfrm flipV="1">
            <a:off x="527" y="1787"/>
            <a:ext cx="51" cy="16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60" name="Line 786"/>
          <xdr:cNvSpPr>
            <a:spLocks/>
          </xdr:cNvSpPr>
        </xdr:nvSpPr>
        <xdr:spPr>
          <a:xfrm>
            <a:off x="578" y="1788"/>
            <a:ext cx="51" cy="4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123</xdr:row>
      <xdr:rowOff>0</xdr:rowOff>
    </xdr:from>
    <xdr:to>
      <xdr:col>37</xdr:col>
      <xdr:colOff>85725</xdr:colOff>
      <xdr:row>123</xdr:row>
      <xdr:rowOff>0</xdr:rowOff>
    </xdr:to>
    <xdr:sp>
      <xdr:nvSpPr>
        <xdr:cNvPr id="761" name="Line 790"/>
        <xdr:cNvSpPr>
          <a:spLocks/>
        </xdr:cNvSpPr>
      </xdr:nvSpPr>
      <xdr:spPr>
        <a:xfrm>
          <a:off x="771525" y="18935700"/>
          <a:ext cx="741997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95250</xdr:rowOff>
    </xdr:from>
    <xdr:to>
      <xdr:col>4</xdr:col>
      <xdr:colOff>0</xdr:colOff>
      <xdr:row>123</xdr:row>
      <xdr:rowOff>57150</xdr:rowOff>
    </xdr:to>
    <xdr:sp>
      <xdr:nvSpPr>
        <xdr:cNvPr id="762" name="Line 791"/>
        <xdr:cNvSpPr>
          <a:spLocks/>
        </xdr:cNvSpPr>
      </xdr:nvSpPr>
      <xdr:spPr>
        <a:xfrm>
          <a:off x="876300" y="18878550"/>
          <a:ext cx="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122</xdr:row>
      <xdr:rowOff>95250</xdr:rowOff>
    </xdr:from>
    <xdr:to>
      <xdr:col>7</xdr:col>
      <xdr:colOff>0</xdr:colOff>
      <xdr:row>123</xdr:row>
      <xdr:rowOff>57150</xdr:rowOff>
    </xdr:to>
    <xdr:sp>
      <xdr:nvSpPr>
        <xdr:cNvPr id="763" name="Line 792"/>
        <xdr:cNvSpPr>
          <a:spLocks/>
        </xdr:cNvSpPr>
      </xdr:nvSpPr>
      <xdr:spPr>
        <a:xfrm>
          <a:off x="1533525" y="18878550"/>
          <a:ext cx="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10</xdr:col>
      <xdr:colOff>0</xdr:colOff>
      <xdr:row>122</xdr:row>
      <xdr:rowOff>95250</xdr:rowOff>
    </xdr:from>
    <xdr:to>
      <xdr:col>10</xdr:col>
      <xdr:colOff>0</xdr:colOff>
      <xdr:row>123</xdr:row>
      <xdr:rowOff>57150</xdr:rowOff>
    </xdr:to>
    <xdr:sp>
      <xdr:nvSpPr>
        <xdr:cNvPr id="764" name="Line 793"/>
        <xdr:cNvSpPr>
          <a:spLocks/>
        </xdr:cNvSpPr>
      </xdr:nvSpPr>
      <xdr:spPr>
        <a:xfrm>
          <a:off x="2190750" y="18878550"/>
          <a:ext cx="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13</xdr:col>
      <xdr:colOff>0</xdr:colOff>
      <xdr:row>122</xdr:row>
      <xdr:rowOff>95250</xdr:rowOff>
    </xdr:from>
    <xdr:to>
      <xdr:col>13</xdr:col>
      <xdr:colOff>0</xdr:colOff>
      <xdr:row>123</xdr:row>
      <xdr:rowOff>57150</xdr:rowOff>
    </xdr:to>
    <xdr:sp>
      <xdr:nvSpPr>
        <xdr:cNvPr id="765" name="Line 794"/>
        <xdr:cNvSpPr>
          <a:spLocks/>
        </xdr:cNvSpPr>
      </xdr:nvSpPr>
      <xdr:spPr>
        <a:xfrm>
          <a:off x="2847975" y="18878550"/>
          <a:ext cx="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16</xdr:col>
      <xdr:colOff>0</xdr:colOff>
      <xdr:row>122</xdr:row>
      <xdr:rowOff>95250</xdr:rowOff>
    </xdr:from>
    <xdr:to>
      <xdr:col>16</xdr:col>
      <xdr:colOff>0</xdr:colOff>
      <xdr:row>123</xdr:row>
      <xdr:rowOff>57150</xdr:rowOff>
    </xdr:to>
    <xdr:sp>
      <xdr:nvSpPr>
        <xdr:cNvPr id="766" name="Line 795"/>
        <xdr:cNvSpPr>
          <a:spLocks/>
        </xdr:cNvSpPr>
      </xdr:nvSpPr>
      <xdr:spPr>
        <a:xfrm>
          <a:off x="3505200" y="18878550"/>
          <a:ext cx="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0</xdr:colOff>
      <xdr:row>122</xdr:row>
      <xdr:rowOff>95250</xdr:rowOff>
    </xdr:from>
    <xdr:to>
      <xdr:col>19</xdr:col>
      <xdr:colOff>0</xdr:colOff>
      <xdr:row>123</xdr:row>
      <xdr:rowOff>57150</xdr:rowOff>
    </xdr:to>
    <xdr:sp>
      <xdr:nvSpPr>
        <xdr:cNvPr id="767" name="Line 796"/>
        <xdr:cNvSpPr>
          <a:spLocks/>
        </xdr:cNvSpPr>
      </xdr:nvSpPr>
      <xdr:spPr>
        <a:xfrm>
          <a:off x="4162425" y="18878550"/>
          <a:ext cx="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0</xdr:colOff>
      <xdr:row>122</xdr:row>
      <xdr:rowOff>95250</xdr:rowOff>
    </xdr:from>
    <xdr:to>
      <xdr:col>22</xdr:col>
      <xdr:colOff>0</xdr:colOff>
      <xdr:row>123</xdr:row>
      <xdr:rowOff>57150</xdr:rowOff>
    </xdr:to>
    <xdr:sp>
      <xdr:nvSpPr>
        <xdr:cNvPr id="768" name="Line 797"/>
        <xdr:cNvSpPr>
          <a:spLocks/>
        </xdr:cNvSpPr>
      </xdr:nvSpPr>
      <xdr:spPr>
        <a:xfrm>
          <a:off x="4819650" y="18878550"/>
          <a:ext cx="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25</xdr:col>
      <xdr:colOff>0</xdr:colOff>
      <xdr:row>122</xdr:row>
      <xdr:rowOff>95250</xdr:rowOff>
    </xdr:from>
    <xdr:to>
      <xdr:col>25</xdr:col>
      <xdr:colOff>0</xdr:colOff>
      <xdr:row>123</xdr:row>
      <xdr:rowOff>57150</xdr:rowOff>
    </xdr:to>
    <xdr:sp>
      <xdr:nvSpPr>
        <xdr:cNvPr id="769" name="Line 798"/>
        <xdr:cNvSpPr>
          <a:spLocks/>
        </xdr:cNvSpPr>
      </xdr:nvSpPr>
      <xdr:spPr>
        <a:xfrm>
          <a:off x="5476875" y="18878550"/>
          <a:ext cx="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28</xdr:col>
      <xdr:colOff>0</xdr:colOff>
      <xdr:row>122</xdr:row>
      <xdr:rowOff>95250</xdr:rowOff>
    </xdr:from>
    <xdr:to>
      <xdr:col>28</xdr:col>
      <xdr:colOff>0</xdr:colOff>
      <xdr:row>123</xdr:row>
      <xdr:rowOff>57150</xdr:rowOff>
    </xdr:to>
    <xdr:sp>
      <xdr:nvSpPr>
        <xdr:cNvPr id="770" name="Line 799"/>
        <xdr:cNvSpPr>
          <a:spLocks/>
        </xdr:cNvSpPr>
      </xdr:nvSpPr>
      <xdr:spPr>
        <a:xfrm>
          <a:off x="6134100" y="18878550"/>
          <a:ext cx="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31</xdr:col>
      <xdr:colOff>0</xdr:colOff>
      <xdr:row>122</xdr:row>
      <xdr:rowOff>95250</xdr:rowOff>
    </xdr:from>
    <xdr:to>
      <xdr:col>31</xdr:col>
      <xdr:colOff>0</xdr:colOff>
      <xdr:row>123</xdr:row>
      <xdr:rowOff>57150</xdr:rowOff>
    </xdr:to>
    <xdr:sp>
      <xdr:nvSpPr>
        <xdr:cNvPr id="771" name="Line 800"/>
        <xdr:cNvSpPr>
          <a:spLocks/>
        </xdr:cNvSpPr>
      </xdr:nvSpPr>
      <xdr:spPr>
        <a:xfrm>
          <a:off x="6791325" y="18878550"/>
          <a:ext cx="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34</xdr:col>
      <xdr:colOff>0</xdr:colOff>
      <xdr:row>122</xdr:row>
      <xdr:rowOff>95250</xdr:rowOff>
    </xdr:from>
    <xdr:to>
      <xdr:col>34</xdr:col>
      <xdr:colOff>0</xdr:colOff>
      <xdr:row>123</xdr:row>
      <xdr:rowOff>57150</xdr:rowOff>
    </xdr:to>
    <xdr:sp>
      <xdr:nvSpPr>
        <xdr:cNvPr id="772" name="Line 801"/>
        <xdr:cNvSpPr>
          <a:spLocks/>
        </xdr:cNvSpPr>
      </xdr:nvSpPr>
      <xdr:spPr>
        <a:xfrm>
          <a:off x="7448550" y="18878550"/>
          <a:ext cx="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37</xdr:col>
      <xdr:colOff>0</xdr:colOff>
      <xdr:row>122</xdr:row>
      <xdr:rowOff>95250</xdr:rowOff>
    </xdr:from>
    <xdr:to>
      <xdr:col>37</xdr:col>
      <xdr:colOff>0</xdr:colOff>
      <xdr:row>123</xdr:row>
      <xdr:rowOff>57150</xdr:rowOff>
    </xdr:to>
    <xdr:sp>
      <xdr:nvSpPr>
        <xdr:cNvPr id="773" name="Line 802"/>
        <xdr:cNvSpPr>
          <a:spLocks/>
        </xdr:cNvSpPr>
      </xdr:nvSpPr>
      <xdr:spPr>
        <a:xfrm>
          <a:off x="8105775" y="18878550"/>
          <a:ext cx="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10</xdr:col>
      <xdr:colOff>209550</xdr:colOff>
      <xdr:row>4</xdr:row>
      <xdr:rowOff>0</xdr:rowOff>
    </xdr:to>
    <xdr:grpSp>
      <xdr:nvGrpSpPr>
        <xdr:cNvPr id="774" name="Group 868"/>
        <xdr:cNvGrpSpPr>
          <a:grpSpLocks/>
        </xdr:cNvGrpSpPr>
      </xdr:nvGrpSpPr>
      <xdr:grpSpPr>
        <a:xfrm>
          <a:off x="2000250" y="457200"/>
          <a:ext cx="400050" cy="152400"/>
          <a:chOff x="121" y="80"/>
          <a:chExt cx="31" cy="16"/>
        </a:xfrm>
        <a:solidFill>
          <a:srgbClr val="FFFFFF"/>
        </a:solidFill>
      </xdr:grpSpPr>
      <xdr:sp>
        <xdr:nvSpPr>
          <xdr:cNvPr id="775" name="AutoShape 803"/>
          <xdr:cNvSpPr>
            <a:spLocks/>
          </xdr:cNvSpPr>
        </xdr:nvSpPr>
        <xdr:spPr>
          <a:xfrm>
            <a:off x="128" y="82"/>
            <a:ext cx="17" cy="8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76" name="Oval 804"/>
          <xdr:cNvSpPr>
            <a:spLocks/>
          </xdr:cNvSpPr>
        </xdr:nvSpPr>
        <xdr:spPr>
          <a:xfrm>
            <a:off x="134" y="80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77" name="Oval 805"/>
          <xdr:cNvSpPr>
            <a:spLocks/>
          </xdr:cNvSpPr>
        </xdr:nvSpPr>
        <xdr:spPr>
          <a:xfrm>
            <a:off x="134" y="90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78" name="Line 806"/>
          <xdr:cNvSpPr>
            <a:spLocks/>
          </xdr:cNvSpPr>
        </xdr:nvSpPr>
        <xdr:spPr>
          <a:xfrm>
            <a:off x="121" y="96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3</xdr:row>
      <xdr:rowOff>0</xdr:rowOff>
    </xdr:from>
    <xdr:to>
      <xdr:col>23</xdr:col>
      <xdr:colOff>0</xdr:colOff>
      <xdr:row>3</xdr:row>
      <xdr:rowOff>0</xdr:rowOff>
    </xdr:to>
    <xdr:sp>
      <xdr:nvSpPr>
        <xdr:cNvPr id="779" name="Line 807"/>
        <xdr:cNvSpPr>
          <a:spLocks/>
        </xdr:cNvSpPr>
      </xdr:nvSpPr>
      <xdr:spPr>
        <a:xfrm>
          <a:off x="1066800" y="457200"/>
          <a:ext cx="3971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114300</xdr:colOff>
      <xdr:row>3</xdr:row>
      <xdr:rowOff>38100</xdr:rowOff>
    </xdr:from>
    <xdr:to>
      <xdr:col>23</xdr:col>
      <xdr:colOff>114300</xdr:colOff>
      <xdr:row>3</xdr:row>
      <xdr:rowOff>114300</xdr:rowOff>
    </xdr:to>
    <xdr:sp>
      <xdr:nvSpPr>
        <xdr:cNvPr id="780" name="AutoShape 808"/>
        <xdr:cNvSpPr>
          <a:spLocks/>
        </xdr:cNvSpPr>
      </xdr:nvSpPr>
      <xdr:spPr>
        <a:xfrm>
          <a:off x="4933950" y="495300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190500</xdr:colOff>
      <xdr:row>3</xdr:row>
      <xdr:rowOff>9525</xdr:rowOff>
    </xdr:from>
    <xdr:to>
      <xdr:col>23</xdr:col>
      <xdr:colOff>38100</xdr:colOff>
      <xdr:row>3</xdr:row>
      <xdr:rowOff>57150</xdr:rowOff>
    </xdr:to>
    <xdr:sp>
      <xdr:nvSpPr>
        <xdr:cNvPr id="781" name="Oval 809"/>
        <xdr:cNvSpPr>
          <a:spLocks/>
        </xdr:cNvSpPr>
      </xdr:nvSpPr>
      <xdr:spPr>
        <a:xfrm>
          <a:off x="5010150" y="466725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19050</xdr:rowOff>
    </xdr:from>
    <xdr:to>
      <xdr:col>3</xdr:col>
      <xdr:colOff>85725</xdr:colOff>
      <xdr:row>2</xdr:row>
      <xdr:rowOff>66675</xdr:rowOff>
    </xdr:to>
    <xdr:sp>
      <xdr:nvSpPr>
        <xdr:cNvPr id="782" name="AutoShape 811"/>
        <xdr:cNvSpPr>
          <a:spLocks noChangeAspect="1"/>
        </xdr:cNvSpPr>
      </xdr:nvSpPr>
      <xdr:spPr>
        <a:xfrm>
          <a:off x="571500" y="323850"/>
          <a:ext cx="171450" cy="47625"/>
        </a:xfrm>
        <a:prstGeom prst="triangl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27</xdr:col>
      <xdr:colOff>9525</xdr:colOff>
      <xdr:row>2</xdr:row>
      <xdr:rowOff>9525</xdr:rowOff>
    </xdr:to>
    <xdr:sp>
      <xdr:nvSpPr>
        <xdr:cNvPr id="783" name="Line 812"/>
        <xdr:cNvSpPr>
          <a:spLocks/>
        </xdr:cNvSpPr>
      </xdr:nvSpPr>
      <xdr:spPr>
        <a:xfrm>
          <a:off x="666750" y="314325"/>
          <a:ext cx="525780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133350</xdr:colOff>
      <xdr:row>2</xdr:row>
      <xdr:rowOff>19050</xdr:rowOff>
    </xdr:from>
    <xdr:to>
      <xdr:col>27</xdr:col>
      <xdr:colOff>85725</xdr:colOff>
      <xdr:row>2</xdr:row>
      <xdr:rowOff>66675</xdr:rowOff>
    </xdr:to>
    <xdr:sp>
      <xdr:nvSpPr>
        <xdr:cNvPr id="784" name="AutoShape 813"/>
        <xdr:cNvSpPr>
          <a:spLocks noChangeAspect="1"/>
        </xdr:cNvSpPr>
      </xdr:nvSpPr>
      <xdr:spPr>
        <a:xfrm>
          <a:off x="5829300" y="323850"/>
          <a:ext cx="171450" cy="47625"/>
        </a:xfrm>
        <a:prstGeom prst="triangl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19050</xdr:rowOff>
    </xdr:from>
    <xdr:to>
      <xdr:col>11</xdr:col>
      <xdr:colOff>0</xdr:colOff>
      <xdr:row>3</xdr:row>
      <xdr:rowOff>0</xdr:rowOff>
    </xdr:to>
    <xdr:sp>
      <xdr:nvSpPr>
        <xdr:cNvPr id="785" name="Line 817"/>
        <xdr:cNvSpPr>
          <a:spLocks/>
        </xdr:cNvSpPr>
      </xdr:nvSpPr>
      <xdr:spPr>
        <a:xfrm>
          <a:off x="2409825" y="323850"/>
          <a:ext cx="0" cy="1333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9525</xdr:rowOff>
    </xdr:from>
    <xdr:to>
      <xdr:col>23</xdr:col>
      <xdr:colOff>0</xdr:colOff>
      <xdr:row>2</xdr:row>
      <xdr:rowOff>142875</xdr:rowOff>
    </xdr:to>
    <xdr:sp>
      <xdr:nvSpPr>
        <xdr:cNvPr id="786" name="Line 821"/>
        <xdr:cNvSpPr>
          <a:spLocks/>
        </xdr:cNvSpPr>
      </xdr:nvSpPr>
      <xdr:spPr>
        <a:xfrm>
          <a:off x="5038725" y="314325"/>
          <a:ext cx="0" cy="1333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10</xdr:col>
      <xdr:colOff>190500</xdr:colOff>
      <xdr:row>2</xdr:row>
      <xdr:rowOff>104775</xdr:rowOff>
    </xdr:from>
    <xdr:to>
      <xdr:col>11</xdr:col>
      <xdr:colOff>28575</xdr:colOff>
      <xdr:row>2</xdr:row>
      <xdr:rowOff>133350</xdr:rowOff>
    </xdr:to>
    <xdr:sp>
      <xdr:nvSpPr>
        <xdr:cNvPr id="787" name="Oval 824"/>
        <xdr:cNvSpPr>
          <a:spLocks/>
        </xdr:cNvSpPr>
      </xdr:nvSpPr>
      <xdr:spPr>
        <a:xfrm>
          <a:off x="2381250" y="409575"/>
          <a:ext cx="57150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190500</xdr:colOff>
      <xdr:row>2</xdr:row>
      <xdr:rowOff>104775</xdr:rowOff>
    </xdr:from>
    <xdr:to>
      <xdr:col>23</xdr:col>
      <xdr:colOff>28575</xdr:colOff>
      <xdr:row>2</xdr:row>
      <xdr:rowOff>133350</xdr:rowOff>
    </xdr:to>
    <xdr:sp>
      <xdr:nvSpPr>
        <xdr:cNvPr id="788" name="Oval 828"/>
        <xdr:cNvSpPr>
          <a:spLocks/>
        </xdr:cNvSpPr>
      </xdr:nvSpPr>
      <xdr:spPr>
        <a:xfrm>
          <a:off x="5010150" y="409575"/>
          <a:ext cx="57150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190500</xdr:colOff>
      <xdr:row>1</xdr:row>
      <xdr:rowOff>142875</xdr:rowOff>
    </xdr:from>
    <xdr:to>
      <xdr:col>3</xdr:col>
      <xdr:colOff>28575</xdr:colOff>
      <xdr:row>2</xdr:row>
      <xdr:rowOff>28575</xdr:rowOff>
    </xdr:to>
    <xdr:sp>
      <xdr:nvSpPr>
        <xdr:cNvPr id="789" name="Oval 830"/>
        <xdr:cNvSpPr>
          <a:spLocks/>
        </xdr:cNvSpPr>
      </xdr:nvSpPr>
      <xdr:spPr>
        <a:xfrm>
          <a:off x="628650" y="295275"/>
          <a:ext cx="5715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10</xdr:col>
      <xdr:colOff>190500</xdr:colOff>
      <xdr:row>1</xdr:row>
      <xdr:rowOff>142875</xdr:rowOff>
    </xdr:from>
    <xdr:to>
      <xdr:col>11</xdr:col>
      <xdr:colOff>28575</xdr:colOff>
      <xdr:row>2</xdr:row>
      <xdr:rowOff>28575</xdr:rowOff>
    </xdr:to>
    <xdr:sp>
      <xdr:nvSpPr>
        <xdr:cNvPr id="790" name="Oval 833"/>
        <xdr:cNvSpPr>
          <a:spLocks/>
        </xdr:cNvSpPr>
      </xdr:nvSpPr>
      <xdr:spPr>
        <a:xfrm>
          <a:off x="2381250" y="295275"/>
          <a:ext cx="5715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190500</xdr:colOff>
      <xdr:row>1</xdr:row>
      <xdr:rowOff>142875</xdr:rowOff>
    </xdr:from>
    <xdr:to>
      <xdr:col>19</xdr:col>
      <xdr:colOff>28575</xdr:colOff>
      <xdr:row>2</xdr:row>
      <xdr:rowOff>142875</xdr:rowOff>
    </xdr:to>
    <xdr:grpSp>
      <xdr:nvGrpSpPr>
        <xdr:cNvPr id="791" name="Group 840"/>
        <xdr:cNvGrpSpPr>
          <a:grpSpLocks/>
        </xdr:cNvGrpSpPr>
      </xdr:nvGrpSpPr>
      <xdr:grpSpPr>
        <a:xfrm>
          <a:off x="4133850" y="295275"/>
          <a:ext cx="57150" cy="152400"/>
          <a:chOff x="287" y="63"/>
          <a:chExt cx="4" cy="16"/>
        </a:xfrm>
        <a:solidFill>
          <a:srgbClr val="FFFFFF"/>
        </a:solidFill>
      </xdr:grpSpPr>
      <xdr:sp>
        <xdr:nvSpPr>
          <xdr:cNvPr id="792" name="Line 819"/>
          <xdr:cNvSpPr>
            <a:spLocks/>
          </xdr:cNvSpPr>
        </xdr:nvSpPr>
        <xdr:spPr>
          <a:xfrm>
            <a:off x="289" y="65"/>
            <a:ext cx="0" cy="14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93" name="Oval 826"/>
          <xdr:cNvSpPr>
            <a:spLocks/>
          </xdr:cNvSpPr>
        </xdr:nvSpPr>
        <xdr:spPr>
          <a:xfrm>
            <a:off x="287" y="75"/>
            <a:ext cx="4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94" name="Oval 835"/>
          <xdr:cNvSpPr>
            <a:spLocks/>
          </xdr:cNvSpPr>
        </xdr:nvSpPr>
        <xdr:spPr>
          <a:xfrm>
            <a:off x="287" y="63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22</xdr:col>
      <xdr:colOff>190500</xdr:colOff>
      <xdr:row>1</xdr:row>
      <xdr:rowOff>142875</xdr:rowOff>
    </xdr:from>
    <xdr:to>
      <xdr:col>23</xdr:col>
      <xdr:colOff>28575</xdr:colOff>
      <xdr:row>2</xdr:row>
      <xdr:rowOff>28575</xdr:rowOff>
    </xdr:to>
    <xdr:sp>
      <xdr:nvSpPr>
        <xdr:cNvPr id="795" name="Oval 837"/>
        <xdr:cNvSpPr>
          <a:spLocks/>
        </xdr:cNvSpPr>
      </xdr:nvSpPr>
      <xdr:spPr>
        <a:xfrm>
          <a:off x="5010150" y="295275"/>
          <a:ext cx="5715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190500</xdr:colOff>
      <xdr:row>1</xdr:row>
      <xdr:rowOff>142875</xdr:rowOff>
    </xdr:from>
    <xdr:to>
      <xdr:col>27</xdr:col>
      <xdr:colOff>28575</xdr:colOff>
      <xdr:row>2</xdr:row>
      <xdr:rowOff>28575</xdr:rowOff>
    </xdr:to>
    <xdr:sp>
      <xdr:nvSpPr>
        <xdr:cNvPr id="796" name="Oval 838"/>
        <xdr:cNvSpPr>
          <a:spLocks/>
        </xdr:cNvSpPr>
      </xdr:nvSpPr>
      <xdr:spPr>
        <a:xfrm>
          <a:off x="5886450" y="295275"/>
          <a:ext cx="5715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190500</xdr:colOff>
      <xdr:row>1</xdr:row>
      <xdr:rowOff>133350</xdr:rowOff>
    </xdr:from>
    <xdr:to>
      <xdr:col>27</xdr:col>
      <xdr:colOff>9525</xdr:colOff>
      <xdr:row>1</xdr:row>
      <xdr:rowOff>133350</xdr:rowOff>
    </xdr:to>
    <xdr:sp>
      <xdr:nvSpPr>
        <xdr:cNvPr id="797" name="Line 839"/>
        <xdr:cNvSpPr>
          <a:spLocks/>
        </xdr:cNvSpPr>
      </xdr:nvSpPr>
      <xdr:spPr>
        <a:xfrm>
          <a:off x="628650" y="285750"/>
          <a:ext cx="52959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190500</xdr:colOff>
      <xdr:row>1</xdr:row>
      <xdr:rowOff>142875</xdr:rowOff>
    </xdr:from>
    <xdr:to>
      <xdr:col>15</xdr:col>
      <xdr:colOff>28575</xdr:colOff>
      <xdr:row>2</xdr:row>
      <xdr:rowOff>142875</xdr:rowOff>
    </xdr:to>
    <xdr:grpSp>
      <xdr:nvGrpSpPr>
        <xdr:cNvPr id="798" name="Group 841"/>
        <xdr:cNvGrpSpPr>
          <a:grpSpLocks/>
        </xdr:cNvGrpSpPr>
      </xdr:nvGrpSpPr>
      <xdr:grpSpPr>
        <a:xfrm>
          <a:off x="3257550" y="295275"/>
          <a:ext cx="57150" cy="152400"/>
          <a:chOff x="287" y="63"/>
          <a:chExt cx="4" cy="16"/>
        </a:xfrm>
        <a:solidFill>
          <a:srgbClr val="FFFFFF"/>
        </a:solidFill>
      </xdr:grpSpPr>
      <xdr:sp>
        <xdr:nvSpPr>
          <xdr:cNvPr id="799" name="Line 842"/>
          <xdr:cNvSpPr>
            <a:spLocks/>
          </xdr:cNvSpPr>
        </xdr:nvSpPr>
        <xdr:spPr>
          <a:xfrm>
            <a:off x="289" y="65"/>
            <a:ext cx="0" cy="14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00" name="Oval 843"/>
          <xdr:cNvSpPr>
            <a:spLocks/>
          </xdr:cNvSpPr>
        </xdr:nvSpPr>
        <xdr:spPr>
          <a:xfrm>
            <a:off x="287" y="75"/>
            <a:ext cx="4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01" name="Oval 844"/>
          <xdr:cNvSpPr>
            <a:spLocks/>
          </xdr:cNvSpPr>
        </xdr:nvSpPr>
        <xdr:spPr>
          <a:xfrm>
            <a:off x="287" y="63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6</xdr:col>
      <xdr:colOff>190500</xdr:colOff>
      <xdr:row>1</xdr:row>
      <xdr:rowOff>142875</xdr:rowOff>
    </xdr:from>
    <xdr:to>
      <xdr:col>7</xdr:col>
      <xdr:colOff>28575</xdr:colOff>
      <xdr:row>2</xdr:row>
      <xdr:rowOff>142875</xdr:rowOff>
    </xdr:to>
    <xdr:grpSp>
      <xdr:nvGrpSpPr>
        <xdr:cNvPr id="802" name="Group 845"/>
        <xdr:cNvGrpSpPr>
          <a:grpSpLocks/>
        </xdr:cNvGrpSpPr>
      </xdr:nvGrpSpPr>
      <xdr:grpSpPr>
        <a:xfrm>
          <a:off x="1504950" y="295275"/>
          <a:ext cx="57150" cy="152400"/>
          <a:chOff x="287" y="63"/>
          <a:chExt cx="4" cy="16"/>
        </a:xfrm>
        <a:solidFill>
          <a:srgbClr val="FFFFFF"/>
        </a:solidFill>
      </xdr:grpSpPr>
      <xdr:sp>
        <xdr:nvSpPr>
          <xdr:cNvPr id="803" name="Line 846"/>
          <xdr:cNvSpPr>
            <a:spLocks/>
          </xdr:cNvSpPr>
        </xdr:nvSpPr>
        <xdr:spPr>
          <a:xfrm>
            <a:off x="289" y="65"/>
            <a:ext cx="0" cy="14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04" name="Oval 847"/>
          <xdr:cNvSpPr>
            <a:spLocks/>
          </xdr:cNvSpPr>
        </xdr:nvSpPr>
        <xdr:spPr>
          <a:xfrm>
            <a:off x="287" y="75"/>
            <a:ext cx="4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05" name="Oval 848"/>
          <xdr:cNvSpPr>
            <a:spLocks/>
          </xdr:cNvSpPr>
        </xdr:nvSpPr>
        <xdr:spPr>
          <a:xfrm>
            <a:off x="287" y="63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28</xdr:col>
      <xdr:colOff>66675</xdr:colOff>
      <xdr:row>1</xdr:row>
      <xdr:rowOff>9525</xdr:rowOff>
    </xdr:from>
    <xdr:to>
      <xdr:col>29</xdr:col>
      <xdr:colOff>209550</xdr:colOff>
      <xdr:row>2</xdr:row>
      <xdr:rowOff>114300</xdr:rowOff>
    </xdr:to>
    <xdr:grpSp>
      <xdr:nvGrpSpPr>
        <xdr:cNvPr id="806" name="Group 849"/>
        <xdr:cNvGrpSpPr>
          <a:grpSpLocks/>
        </xdr:cNvGrpSpPr>
      </xdr:nvGrpSpPr>
      <xdr:grpSpPr>
        <a:xfrm>
          <a:off x="6200775" y="161925"/>
          <a:ext cx="361950" cy="257175"/>
          <a:chOff x="383" y="1952"/>
          <a:chExt cx="28" cy="28"/>
        </a:xfrm>
        <a:solidFill>
          <a:srgbClr val="FFFFFF"/>
        </a:solidFill>
      </xdr:grpSpPr>
      <xdr:sp>
        <xdr:nvSpPr>
          <xdr:cNvPr id="807" name="Oval 850"/>
          <xdr:cNvSpPr>
            <a:spLocks/>
          </xdr:cNvSpPr>
        </xdr:nvSpPr>
        <xdr:spPr>
          <a:xfrm>
            <a:off x="390" y="1959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08" name="Line 851"/>
          <xdr:cNvSpPr>
            <a:spLocks/>
          </xdr:cNvSpPr>
        </xdr:nvSpPr>
        <xdr:spPr>
          <a:xfrm>
            <a:off x="397" y="1952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09" name="Line 852"/>
          <xdr:cNvSpPr>
            <a:spLocks/>
          </xdr:cNvSpPr>
        </xdr:nvSpPr>
        <xdr:spPr>
          <a:xfrm rot="16200000">
            <a:off x="383" y="1966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5</xdr:row>
      <xdr:rowOff>0</xdr:rowOff>
    </xdr:from>
    <xdr:to>
      <xdr:col>27</xdr:col>
      <xdr:colOff>76200</xdr:colOff>
      <xdr:row>5</xdr:row>
      <xdr:rowOff>0</xdr:rowOff>
    </xdr:to>
    <xdr:sp>
      <xdr:nvSpPr>
        <xdr:cNvPr id="810" name="Line 853"/>
        <xdr:cNvSpPr>
          <a:spLocks/>
        </xdr:cNvSpPr>
      </xdr:nvSpPr>
      <xdr:spPr>
        <a:xfrm>
          <a:off x="542925" y="762000"/>
          <a:ext cx="544830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95250</xdr:rowOff>
    </xdr:from>
    <xdr:to>
      <xdr:col>3</xdr:col>
      <xdr:colOff>0</xdr:colOff>
      <xdr:row>5</xdr:row>
      <xdr:rowOff>57150</xdr:rowOff>
    </xdr:to>
    <xdr:sp>
      <xdr:nvSpPr>
        <xdr:cNvPr id="811" name="Line 854"/>
        <xdr:cNvSpPr>
          <a:spLocks/>
        </xdr:cNvSpPr>
      </xdr:nvSpPr>
      <xdr:spPr>
        <a:xfrm>
          <a:off x="657225" y="704850"/>
          <a:ext cx="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95250</xdr:rowOff>
    </xdr:from>
    <xdr:to>
      <xdr:col>7</xdr:col>
      <xdr:colOff>0</xdr:colOff>
      <xdr:row>5</xdr:row>
      <xdr:rowOff>57150</xdr:rowOff>
    </xdr:to>
    <xdr:sp>
      <xdr:nvSpPr>
        <xdr:cNvPr id="812" name="Line 855"/>
        <xdr:cNvSpPr>
          <a:spLocks/>
        </xdr:cNvSpPr>
      </xdr:nvSpPr>
      <xdr:spPr>
        <a:xfrm>
          <a:off x="1533525" y="704850"/>
          <a:ext cx="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95250</xdr:rowOff>
    </xdr:from>
    <xdr:to>
      <xdr:col>11</xdr:col>
      <xdr:colOff>0</xdr:colOff>
      <xdr:row>5</xdr:row>
      <xdr:rowOff>57150</xdr:rowOff>
    </xdr:to>
    <xdr:sp>
      <xdr:nvSpPr>
        <xdr:cNvPr id="813" name="Line 856"/>
        <xdr:cNvSpPr>
          <a:spLocks/>
        </xdr:cNvSpPr>
      </xdr:nvSpPr>
      <xdr:spPr>
        <a:xfrm>
          <a:off x="2409825" y="704850"/>
          <a:ext cx="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95250</xdr:rowOff>
    </xdr:from>
    <xdr:to>
      <xdr:col>15</xdr:col>
      <xdr:colOff>0</xdr:colOff>
      <xdr:row>5</xdr:row>
      <xdr:rowOff>57150</xdr:rowOff>
    </xdr:to>
    <xdr:sp>
      <xdr:nvSpPr>
        <xdr:cNvPr id="814" name="Line 857"/>
        <xdr:cNvSpPr>
          <a:spLocks/>
        </xdr:cNvSpPr>
      </xdr:nvSpPr>
      <xdr:spPr>
        <a:xfrm>
          <a:off x="3286125" y="704850"/>
          <a:ext cx="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95250</xdr:rowOff>
    </xdr:from>
    <xdr:to>
      <xdr:col>19</xdr:col>
      <xdr:colOff>0</xdr:colOff>
      <xdr:row>5</xdr:row>
      <xdr:rowOff>57150</xdr:rowOff>
    </xdr:to>
    <xdr:sp>
      <xdr:nvSpPr>
        <xdr:cNvPr id="815" name="Line 858"/>
        <xdr:cNvSpPr>
          <a:spLocks/>
        </xdr:cNvSpPr>
      </xdr:nvSpPr>
      <xdr:spPr>
        <a:xfrm>
          <a:off x="4162425" y="704850"/>
          <a:ext cx="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95250</xdr:rowOff>
    </xdr:from>
    <xdr:to>
      <xdr:col>23</xdr:col>
      <xdr:colOff>0</xdr:colOff>
      <xdr:row>5</xdr:row>
      <xdr:rowOff>57150</xdr:rowOff>
    </xdr:to>
    <xdr:sp>
      <xdr:nvSpPr>
        <xdr:cNvPr id="816" name="Line 859"/>
        <xdr:cNvSpPr>
          <a:spLocks/>
        </xdr:cNvSpPr>
      </xdr:nvSpPr>
      <xdr:spPr>
        <a:xfrm>
          <a:off x="5038725" y="704850"/>
          <a:ext cx="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27</xdr:col>
      <xdr:colOff>0</xdr:colOff>
      <xdr:row>4</xdr:row>
      <xdr:rowOff>95250</xdr:rowOff>
    </xdr:from>
    <xdr:to>
      <xdr:col>27</xdr:col>
      <xdr:colOff>0</xdr:colOff>
      <xdr:row>5</xdr:row>
      <xdr:rowOff>57150</xdr:rowOff>
    </xdr:to>
    <xdr:sp>
      <xdr:nvSpPr>
        <xdr:cNvPr id="817" name="Line 860"/>
        <xdr:cNvSpPr>
          <a:spLocks/>
        </xdr:cNvSpPr>
      </xdr:nvSpPr>
      <xdr:spPr>
        <a:xfrm>
          <a:off x="5915025" y="704850"/>
          <a:ext cx="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152400</xdr:colOff>
      <xdr:row>7</xdr:row>
      <xdr:rowOff>0</xdr:rowOff>
    </xdr:from>
    <xdr:to>
      <xdr:col>23</xdr:col>
      <xdr:colOff>114300</xdr:colOff>
      <xdr:row>7</xdr:row>
      <xdr:rowOff>0</xdr:rowOff>
    </xdr:to>
    <xdr:sp>
      <xdr:nvSpPr>
        <xdr:cNvPr id="818" name="Line 861"/>
        <xdr:cNvSpPr>
          <a:spLocks/>
        </xdr:cNvSpPr>
      </xdr:nvSpPr>
      <xdr:spPr>
        <a:xfrm>
          <a:off x="590550" y="1066800"/>
          <a:ext cx="456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104775</xdr:rowOff>
    </xdr:from>
    <xdr:to>
      <xdr:col>5</xdr:col>
      <xdr:colOff>0</xdr:colOff>
      <xdr:row>7</xdr:row>
      <xdr:rowOff>66675</xdr:rowOff>
    </xdr:to>
    <xdr:sp>
      <xdr:nvSpPr>
        <xdr:cNvPr id="819" name="Line 862"/>
        <xdr:cNvSpPr>
          <a:spLocks/>
        </xdr:cNvSpPr>
      </xdr:nvSpPr>
      <xdr:spPr>
        <a:xfrm>
          <a:off x="1095375" y="10191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104775</xdr:rowOff>
    </xdr:from>
    <xdr:to>
      <xdr:col>10</xdr:col>
      <xdr:colOff>0</xdr:colOff>
      <xdr:row>7</xdr:row>
      <xdr:rowOff>66675</xdr:rowOff>
    </xdr:to>
    <xdr:sp>
      <xdr:nvSpPr>
        <xdr:cNvPr id="820" name="Line 863"/>
        <xdr:cNvSpPr>
          <a:spLocks/>
        </xdr:cNvSpPr>
      </xdr:nvSpPr>
      <xdr:spPr>
        <a:xfrm>
          <a:off x="2190750" y="10191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104775</xdr:rowOff>
    </xdr:from>
    <xdr:to>
      <xdr:col>23</xdr:col>
      <xdr:colOff>0</xdr:colOff>
      <xdr:row>7</xdr:row>
      <xdr:rowOff>66675</xdr:rowOff>
    </xdr:to>
    <xdr:sp>
      <xdr:nvSpPr>
        <xdr:cNvPr id="821" name="Line 864"/>
        <xdr:cNvSpPr>
          <a:spLocks/>
        </xdr:cNvSpPr>
      </xdr:nvSpPr>
      <xdr:spPr>
        <a:xfrm>
          <a:off x="5038725" y="10191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28575</xdr:colOff>
      <xdr:row>2</xdr:row>
      <xdr:rowOff>85725</xdr:rowOff>
    </xdr:from>
    <xdr:to>
      <xdr:col>6</xdr:col>
      <xdr:colOff>28575</xdr:colOff>
      <xdr:row>3</xdr:row>
      <xdr:rowOff>57150</xdr:rowOff>
    </xdr:to>
    <xdr:sp>
      <xdr:nvSpPr>
        <xdr:cNvPr id="822" name="Line 865"/>
        <xdr:cNvSpPr>
          <a:spLocks/>
        </xdr:cNvSpPr>
      </xdr:nvSpPr>
      <xdr:spPr>
        <a:xfrm>
          <a:off x="1343025" y="390525"/>
          <a:ext cx="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28575</xdr:colOff>
      <xdr:row>2</xdr:row>
      <xdr:rowOff>85725</xdr:rowOff>
    </xdr:from>
    <xdr:to>
      <xdr:col>18</xdr:col>
      <xdr:colOff>28575</xdr:colOff>
      <xdr:row>3</xdr:row>
      <xdr:rowOff>57150</xdr:rowOff>
    </xdr:to>
    <xdr:sp>
      <xdr:nvSpPr>
        <xdr:cNvPr id="823" name="Line 866"/>
        <xdr:cNvSpPr>
          <a:spLocks/>
        </xdr:cNvSpPr>
      </xdr:nvSpPr>
      <xdr:spPr>
        <a:xfrm>
          <a:off x="3971925" y="390525"/>
          <a:ext cx="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85725</xdr:rowOff>
    </xdr:from>
    <xdr:to>
      <xdr:col>9</xdr:col>
      <xdr:colOff>9525</xdr:colOff>
      <xdr:row>3</xdr:row>
      <xdr:rowOff>57150</xdr:rowOff>
    </xdr:to>
    <xdr:sp>
      <xdr:nvSpPr>
        <xdr:cNvPr id="824" name="Line 869"/>
        <xdr:cNvSpPr>
          <a:spLocks/>
        </xdr:cNvSpPr>
      </xdr:nvSpPr>
      <xdr:spPr>
        <a:xfrm>
          <a:off x="1981200" y="390525"/>
          <a:ext cx="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104775</xdr:rowOff>
    </xdr:from>
    <xdr:to>
      <xdr:col>9</xdr:col>
      <xdr:colOff>0</xdr:colOff>
      <xdr:row>7</xdr:row>
      <xdr:rowOff>66675</xdr:rowOff>
    </xdr:to>
    <xdr:sp>
      <xdr:nvSpPr>
        <xdr:cNvPr id="825" name="Line 870"/>
        <xdr:cNvSpPr>
          <a:spLocks/>
        </xdr:cNvSpPr>
      </xdr:nvSpPr>
      <xdr:spPr>
        <a:xfrm>
          <a:off x="1971675" y="10191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104775</xdr:rowOff>
    </xdr:from>
    <xdr:to>
      <xdr:col>18</xdr:col>
      <xdr:colOff>0</xdr:colOff>
      <xdr:row>7</xdr:row>
      <xdr:rowOff>66675</xdr:rowOff>
    </xdr:to>
    <xdr:sp>
      <xdr:nvSpPr>
        <xdr:cNvPr id="826" name="Line 871"/>
        <xdr:cNvSpPr>
          <a:spLocks/>
        </xdr:cNvSpPr>
      </xdr:nvSpPr>
      <xdr:spPr>
        <a:xfrm>
          <a:off x="3943350" y="10191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133350</xdr:colOff>
      <xdr:row>9</xdr:row>
      <xdr:rowOff>0</xdr:rowOff>
    </xdr:from>
    <xdr:to>
      <xdr:col>27</xdr:col>
      <xdr:colOff>114300</xdr:colOff>
      <xdr:row>9</xdr:row>
      <xdr:rowOff>0</xdr:rowOff>
    </xdr:to>
    <xdr:sp>
      <xdr:nvSpPr>
        <xdr:cNvPr id="827" name="Line 878"/>
        <xdr:cNvSpPr>
          <a:spLocks/>
        </xdr:cNvSpPr>
      </xdr:nvSpPr>
      <xdr:spPr>
        <a:xfrm>
          <a:off x="571500" y="1371600"/>
          <a:ext cx="5457825" cy="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11</xdr:col>
      <xdr:colOff>0</xdr:colOff>
      <xdr:row>11</xdr:row>
      <xdr:rowOff>0</xdr:rowOff>
    </xdr:to>
    <xdr:grpSp>
      <xdr:nvGrpSpPr>
        <xdr:cNvPr id="828" name="Group 881"/>
        <xdr:cNvGrpSpPr>
          <a:grpSpLocks/>
        </xdr:cNvGrpSpPr>
      </xdr:nvGrpSpPr>
      <xdr:grpSpPr>
        <a:xfrm>
          <a:off x="657225" y="1371600"/>
          <a:ext cx="1752600" cy="304800"/>
          <a:chOff x="51" y="320"/>
          <a:chExt cx="136" cy="32"/>
        </a:xfrm>
        <a:solidFill>
          <a:srgbClr val="FFFFFF"/>
        </a:solidFill>
      </xdr:grpSpPr>
      <xdr:sp>
        <xdr:nvSpPr>
          <xdr:cNvPr id="829" name="Line 879"/>
          <xdr:cNvSpPr>
            <a:spLocks/>
          </xdr:cNvSpPr>
        </xdr:nvSpPr>
        <xdr:spPr>
          <a:xfrm>
            <a:off x="51" y="320"/>
            <a:ext cx="68" cy="32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30" name="Line 880"/>
          <xdr:cNvSpPr>
            <a:spLocks/>
          </xdr:cNvSpPr>
        </xdr:nvSpPr>
        <xdr:spPr>
          <a:xfrm flipH="1">
            <a:off x="119" y="320"/>
            <a:ext cx="68" cy="32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11</xdr:col>
      <xdr:colOff>0</xdr:colOff>
      <xdr:row>11</xdr:row>
      <xdr:rowOff>0</xdr:rowOff>
    </xdr:to>
    <xdr:sp>
      <xdr:nvSpPr>
        <xdr:cNvPr id="831" name="AutoShape 882"/>
        <xdr:cNvSpPr>
          <a:spLocks/>
        </xdr:cNvSpPr>
      </xdr:nvSpPr>
      <xdr:spPr>
        <a:xfrm flipV="1">
          <a:off x="657225" y="1371600"/>
          <a:ext cx="1752600" cy="304800"/>
        </a:xfrm>
        <a:prstGeom prst="triangle">
          <a:avLst/>
        </a:prstGeom>
        <a:pattFill prst="ltVert">
          <a:fgClr>
            <a:srgbClr val="FF00FF"/>
          </a:fgClr>
          <a:bgClr>
            <a:srgbClr val="FFFFFF"/>
          </a:bgClr>
        </a:patt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133350</xdr:colOff>
      <xdr:row>12</xdr:row>
      <xdr:rowOff>0</xdr:rowOff>
    </xdr:from>
    <xdr:to>
      <xdr:col>27</xdr:col>
      <xdr:colOff>114300</xdr:colOff>
      <xdr:row>12</xdr:row>
      <xdr:rowOff>0</xdr:rowOff>
    </xdr:to>
    <xdr:sp>
      <xdr:nvSpPr>
        <xdr:cNvPr id="832" name="Line 883"/>
        <xdr:cNvSpPr>
          <a:spLocks/>
        </xdr:cNvSpPr>
      </xdr:nvSpPr>
      <xdr:spPr>
        <a:xfrm>
          <a:off x="571500" y="1828800"/>
          <a:ext cx="5457825" cy="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133350</xdr:colOff>
      <xdr:row>15</xdr:row>
      <xdr:rowOff>0</xdr:rowOff>
    </xdr:from>
    <xdr:to>
      <xdr:col>27</xdr:col>
      <xdr:colOff>114300</xdr:colOff>
      <xdr:row>15</xdr:row>
      <xdr:rowOff>0</xdr:rowOff>
    </xdr:to>
    <xdr:sp>
      <xdr:nvSpPr>
        <xdr:cNvPr id="833" name="Line 884"/>
        <xdr:cNvSpPr>
          <a:spLocks/>
        </xdr:cNvSpPr>
      </xdr:nvSpPr>
      <xdr:spPr>
        <a:xfrm>
          <a:off x="571500" y="2286000"/>
          <a:ext cx="5457825" cy="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133350</xdr:colOff>
      <xdr:row>18</xdr:row>
      <xdr:rowOff>0</xdr:rowOff>
    </xdr:from>
    <xdr:to>
      <xdr:col>27</xdr:col>
      <xdr:colOff>114300</xdr:colOff>
      <xdr:row>18</xdr:row>
      <xdr:rowOff>0</xdr:rowOff>
    </xdr:to>
    <xdr:sp>
      <xdr:nvSpPr>
        <xdr:cNvPr id="834" name="Line 885"/>
        <xdr:cNvSpPr>
          <a:spLocks/>
        </xdr:cNvSpPr>
      </xdr:nvSpPr>
      <xdr:spPr>
        <a:xfrm>
          <a:off x="571500" y="2743200"/>
          <a:ext cx="5457825" cy="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133350</xdr:colOff>
      <xdr:row>21</xdr:row>
      <xdr:rowOff>0</xdr:rowOff>
    </xdr:from>
    <xdr:to>
      <xdr:col>27</xdr:col>
      <xdr:colOff>114300</xdr:colOff>
      <xdr:row>21</xdr:row>
      <xdr:rowOff>0</xdr:rowOff>
    </xdr:to>
    <xdr:sp>
      <xdr:nvSpPr>
        <xdr:cNvPr id="835" name="Line 886"/>
        <xdr:cNvSpPr>
          <a:spLocks/>
        </xdr:cNvSpPr>
      </xdr:nvSpPr>
      <xdr:spPr>
        <a:xfrm>
          <a:off x="571500" y="3200400"/>
          <a:ext cx="5457825" cy="0"/>
        </a:xfrm>
        <a:prstGeom prst="line">
          <a:avLst/>
        </a:prstGeom>
        <a:noFill/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15</xdr:col>
      <xdr:colOff>0</xdr:colOff>
      <xdr:row>14</xdr:row>
      <xdr:rowOff>0</xdr:rowOff>
    </xdr:to>
    <xdr:sp>
      <xdr:nvSpPr>
        <xdr:cNvPr id="836" name="AutoShape 887"/>
        <xdr:cNvSpPr>
          <a:spLocks/>
        </xdr:cNvSpPr>
      </xdr:nvSpPr>
      <xdr:spPr>
        <a:xfrm flipV="1">
          <a:off x="1533525" y="1828800"/>
          <a:ext cx="1752600" cy="304800"/>
        </a:xfrm>
        <a:prstGeom prst="triangle">
          <a:avLst/>
        </a:prstGeom>
        <a:pattFill prst="ltVert">
          <a:fgClr>
            <a:srgbClr val="FF00FF"/>
          </a:fgClr>
          <a:bgClr>
            <a:srgbClr val="FFFFFF"/>
          </a:bgClr>
        </a:patt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19</xdr:col>
      <xdr:colOff>0</xdr:colOff>
      <xdr:row>17</xdr:row>
      <xdr:rowOff>0</xdr:rowOff>
    </xdr:to>
    <xdr:sp>
      <xdr:nvSpPr>
        <xdr:cNvPr id="837" name="AutoShape 888"/>
        <xdr:cNvSpPr>
          <a:spLocks/>
        </xdr:cNvSpPr>
      </xdr:nvSpPr>
      <xdr:spPr>
        <a:xfrm flipV="1">
          <a:off x="2409825" y="2286000"/>
          <a:ext cx="1752600" cy="304800"/>
        </a:xfrm>
        <a:prstGeom prst="triangle">
          <a:avLst/>
        </a:prstGeom>
        <a:pattFill prst="ltVert">
          <a:fgClr>
            <a:srgbClr val="FF00FF"/>
          </a:fgClr>
          <a:bgClr>
            <a:srgbClr val="FFFFFF"/>
          </a:bgClr>
        </a:patt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23</xdr:col>
      <xdr:colOff>0</xdr:colOff>
      <xdr:row>20</xdr:row>
      <xdr:rowOff>0</xdr:rowOff>
    </xdr:to>
    <xdr:sp>
      <xdr:nvSpPr>
        <xdr:cNvPr id="838" name="AutoShape 889"/>
        <xdr:cNvSpPr>
          <a:spLocks/>
        </xdr:cNvSpPr>
      </xdr:nvSpPr>
      <xdr:spPr>
        <a:xfrm flipV="1">
          <a:off x="3286125" y="2743200"/>
          <a:ext cx="1752600" cy="304800"/>
        </a:xfrm>
        <a:prstGeom prst="triangle">
          <a:avLst/>
        </a:prstGeom>
        <a:pattFill prst="ltVert">
          <a:fgClr>
            <a:srgbClr val="FF00FF"/>
          </a:fgClr>
          <a:bgClr>
            <a:srgbClr val="FFFFFF"/>
          </a:bgClr>
        </a:patt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27</xdr:col>
      <xdr:colOff>0</xdr:colOff>
      <xdr:row>23</xdr:row>
      <xdr:rowOff>0</xdr:rowOff>
    </xdr:to>
    <xdr:sp>
      <xdr:nvSpPr>
        <xdr:cNvPr id="839" name="AutoShape 890"/>
        <xdr:cNvSpPr>
          <a:spLocks/>
        </xdr:cNvSpPr>
      </xdr:nvSpPr>
      <xdr:spPr>
        <a:xfrm flipV="1">
          <a:off x="4162425" y="3200400"/>
          <a:ext cx="1752600" cy="304800"/>
        </a:xfrm>
        <a:prstGeom prst="triangle">
          <a:avLst/>
        </a:prstGeom>
        <a:pattFill prst="ltVert">
          <a:fgClr>
            <a:srgbClr val="FF00FF"/>
          </a:fgClr>
          <a:bgClr>
            <a:srgbClr val="FFFFFF"/>
          </a:bgClr>
        </a:patt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28</xdr:col>
      <xdr:colOff>28575</xdr:colOff>
      <xdr:row>36</xdr:row>
      <xdr:rowOff>0</xdr:rowOff>
    </xdr:to>
    <xdr:sp>
      <xdr:nvSpPr>
        <xdr:cNvPr id="840" name="Line 892"/>
        <xdr:cNvSpPr>
          <a:spLocks/>
        </xdr:cNvSpPr>
      </xdr:nvSpPr>
      <xdr:spPr>
        <a:xfrm>
          <a:off x="695325" y="5505450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152400</xdr:colOff>
      <xdr:row>28</xdr:row>
      <xdr:rowOff>0</xdr:rowOff>
    </xdr:from>
    <xdr:to>
      <xdr:col>23</xdr:col>
      <xdr:colOff>85725</xdr:colOff>
      <xdr:row>28</xdr:row>
      <xdr:rowOff>0</xdr:rowOff>
    </xdr:to>
    <xdr:sp>
      <xdr:nvSpPr>
        <xdr:cNvPr id="841" name="Line 893"/>
        <xdr:cNvSpPr>
          <a:spLocks/>
        </xdr:cNvSpPr>
      </xdr:nvSpPr>
      <xdr:spPr>
        <a:xfrm>
          <a:off x="1028700" y="4286250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85725</xdr:rowOff>
    </xdr:from>
    <xdr:to>
      <xdr:col>23</xdr:col>
      <xdr:colOff>0</xdr:colOff>
      <xdr:row>30</xdr:row>
      <xdr:rowOff>104775</xdr:rowOff>
    </xdr:to>
    <xdr:grpSp>
      <xdr:nvGrpSpPr>
        <xdr:cNvPr id="842" name="Group 904"/>
        <xdr:cNvGrpSpPr>
          <a:grpSpLocks/>
        </xdr:cNvGrpSpPr>
      </xdr:nvGrpSpPr>
      <xdr:grpSpPr>
        <a:xfrm>
          <a:off x="1095375" y="3743325"/>
          <a:ext cx="3943350" cy="952500"/>
          <a:chOff x="85" y="583"/>
          <a:chExt cx="306" cy="95"/>
        </a:xfrm>
        <a:solidFill>
          <a:srgbClr val="FFFFFF"/>
        </a:solidFill>
      </xdr:grpSpPr>
      <xdr:grpSp>
        <xdr:nvGrpSpPr>
          <xdr:cNvPr id="843" name="Group 902"/>
          <xdr:cNvGrpSpPr>
            <a:grpSpLocks/>
          </xdr:cNvGrpSpPr>
        </xdr:nvGrpSpPr>
        <xdr:grpSpPr>
          <a:xfrm>
            <a:off x="85" y="583"/>
            <a:ext cx="306" cy="95"/>
            <a:chOff x="85" y="583"/>
            <a:chExt cx="306" cy="95"/>
          </a:xfrm>
          <a:solidFill>
            <a:srgbClr val="FFFFFF"/>
          </a:solidFill>
        </xdr:grpSpPr>
        <xdr:sp>
          <xdr:nvSpPr>
            <xdr:cNvPr id="844" name="AutoShape 894"/>
            <xdr:cNvSpPr>
              <a:spLocks noChangeAspect="1"/>
            </xdr:cNvSpPr>
          </xdr:nvSpPr>
          <xdr:spPr>
            <a:xfrm rot="10800000" flipV="1">
              <a:off x="170" y="583"/>
              <a:ext cx="136" cy="57"/>
            </a:xfrm>
            <a:prstGeom prst="rtTriangle">
              <a:avLst/>
            </a:prstGeom>
            <a:pattFill prst="ltVert">
              <a:fgClr>
                <a:srgbClr val="3366FF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845" name="AutoShape 895"/>
            <xdr:cNvSpPr>
              <a:spLocks noChangeAspect="1"/>
            </xdr:cNvSpPr>
          </xdr:nvSpPr>
          <xdr:spPr>
            <a:xfrm flipV="1">
              <a:off x="85" y="640"/>
              <a:ext cx="85" cy="38"/>
            </a:xfrm>
            <a:prstGeom prst="rtTriangle">
              <a:avLst/>
            </a:prstGeom>
            <a:pattFill prst="ltVert">
              <a:fgClr>
                <a:srgbClr val="3366FF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846" name="AutoShape 896"/>
            <xdr:cNvSpPr>
              <a:spLocks noChangeAspect="1"/>
            </xdr:cNvSpPr>
          </xdr:nvSpPr>
          <xdr:spPr>
            <a:xfrm flipV="1">
              <a:off x="306" y="640"/>
              <a:ext cx="85" cy="36"/>
            </a:xfrm>
            <a:prstGeom prst="rtTriangle">
              <a:avLst/>
            </a:prstGeom>
            <a:pattFill prst="ltVert">
              <a:fgClr>
                <a:srgbClr val="3366FF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847" name="Group 903"/>
          <xdr:cNvGrpSpPr>
            <a:grpSpLocks/>
          </xdr:cNvGrpSpPr>
        </xdr:nvGrpSpPr>
        <xdr:grpSpPr>
          <a:xfrm>
            <a:off x="119" y="604"/>
            <a:ext cx="204" cy="66"/>
            <a:chOff x="119" y="604"/>
            <a:chExt cx="204" cy="66"/>
          </a:xfrm>
          <a:solidFill>
            <a:srgbClr val="FFFFFF"/>
          </a:solidFill>
        </xdr:grpSpPr>
        <xdr:sp>
          <xdr:nvSpPr>
            <xdr:cNvPr id="848" name="Line 898"/>
            <xdr:cNvSpPr>
              <a:spLocks/>
            </xdr:cNvSpPr>
          </xdr:nvSpPr>
          <xdr:spPr>
            <a:xfrm>
              <a:off x="119" y="640"/>
              <a:ext cx="0" cy="23"/>
            </a:xfrm>
            <a:prstGeom prst="line">
              <a:avLst/>
            </a:prstGeom>
            <a:noFill/>
            <a:ln w="25400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849" name="Line 899"/>
            <xdr:cNvSpPr>
              <a:spLocks/>
            </xdr:cNvSpPr>
          </xdr:nvSpPr>
          <xdr:spPr>
            <a:xfrm>
              <a:off x="255" y="604"/>
              <a:ext cx="0" cy="36"/>
            </a:xfrm>
            <a:prstGeom prst="line">
              <a:avLst/>
            </a:prstGeom>
            <a:noFill/>
            <a:ln w="25400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850" name="Line 900"/>
            <xdr:cNvSpPr>
              <a:spLocks/>
            </xdr:cNvSpPr>
          </xdr:nvSpPr>
          <xdr:spPr>
            <a:xfrm>
              <a:off x="323" y="640"/>
              <a:ext cx="0" cy="30"/>
            </a:xfrm>
            <a:prstGeom prst="line">
              <a:avLst/>
            </a:prstGeom>
            <a:noFill/>
            <a:ln w="25400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851" name="Line 901"/>
            <xdr:cNvSpPr>
              <a:spLocks/>
            </xdr:cNvSpPr>
          </xdr:nvSpPr>
          <xdr:spPr>
            <a:xfrm>
              <a:off x="187" y="634"/>
              <a:ext cx="0" cy="7"/>
            </a:xfrm>
            <a:prstGeom prst="line">
              <a:avLst/>
            </a:prstGeom>
            <a:noFill/>
            <a:ln w="25400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0</xdr:colOff>
      <xdr:row>6</xdr:row>
      <xdr:rowOff>104775</xdr:rowOff>
    </xdr:from>
    <xdr:to>
      <xdr:col>3</xdr:col>
      <xdr:colOff>0</xdr:colOff>
      <xdr:row>7</xdr:row>
      <xdr:rowOff>66675</xdr:rowOff>
    </xdr:to>
    <xdr:sp>
      <xdr:nvSpPr>
        <xdr:cNvPr id="852" name="Line 905"/>
        <xdr:cNvSpPr>
          <a:spLocks/>
        </xdr:cNvSpPr>
      </xdr:nvSpPr>
      <xdr:spPr>
        <a:xfrm>
          <a:off x="657225" y="10191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9525</xdr:rowOff>
    </xdr:from>
    <xdr:to>
      <xdr:col>23</xdr:col>
      <xdr:colOff>0</xdr:colOff>
      <xdr:row>39</xdr:row>
      <xdr:rowOff>47625</xdr:rowOff>
    </xdr:to>
    <xdr:grpSp>
      <xdr:nvGrpSpPr>
        <xdr:cNvPr id="853" name="Group 911"/>
        <xdr:cNvGrpSpPr>
          <a:grpSpLocks/>
        </xdr:cNvGrpSpPr>
      </xdr:nvGrpSpPr>
      <xdr:grpSpPr>
        <a:xfrm>
          <a:off x="657225" y="4905375"/>
          <a:ext cx="4381500" cy="1104900"/>
          <a:chOff x="51" y="752"/>
          <a:chExt cx="340" cy="22"/>
        </a:xfrm>
        <a:solidFill>
          <a:srgbClr val="FFFFFF"/>
        </a:solidFill>
      </xdr:grpSpPr>
      <xdr:sp>
        <xdr:nvSpPr>
          <xdr:cNvPr id="854" name="AutoShape 906"/>
          <xdr:cNvSpPr>
            <a:spLocks/>
          </xdr:cNvSpPr>
        </xdr:nvSpPr>
        <xdr:spPr>
          <a:xfrm flipV="1">
            <a:off x="51" y="764"/>
            <a:ext cx="136" cy="8"/>
          </a:xfrm>
          <a:prstGeom prst="triangle">
            <a:avLst/>
          </a:prstGeom>
          <a:solidFill>
            <a:srgbClr val="FFCC99">
              <a:alpha val="50000"/>
            </a:srgbClr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55" name="AutoShape 908"/>
          <xdr:cNvSpPr>
            <a:spLocks/>
          </xdr:cNvSpPr>
        </xdr:nvSpPr>
        <xdr:spPr>
          <a:xfrm>
            <a:off x="119" y="762"/>
            <a:ext cx="136" cy="2"/>
          </a:xfrm>
          <a:prstGeom prst="triangle">
            <a:avLst/>
          </a:prstGeom>
          <a:solidFill>
            <a:srgbClr val="FFCC99">
              <a:alpha val="50000"/>
            </a:srgbClr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56" name="AutoShape 909"/>
          <xdr:cNvSpPr>
            <a:spLocks/>
          </xdr:cNvSpPr>
        </xdr:nvSpPr>
        <xdr:spPr>
          <a:xfrm>
            <a:off x="187" y="752"/>
            <a:ext cx="136" cy="12"/>
          </a:xfrm>
          <a:prstGeom prst="triangle">
            <a:avLst/>
          </a:prstGeom>
          <a:solidFill>
            <a:srgbClr val="FFCC99">
              <a:alpha val="50000"/>
            </a:srgbClr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57" name="AutoShape 910"/>
          <xdr:cNvSpPr>
            <a:spLocks/>
          </xdr:cNvSpPr>
        </xdr:nvSpPr>
        <xdr:spPr>
          <a:xfrm flipV="1">
            <a:off x="255" y="764"/>
            <a:ext cx="136" cy="10"/>
          </a:xfrm>
          <a:prstGeom prst="triangle">
            <a:avLst/>
          </a:prstGeom>
          <a:solidFill>
            <a:srgbClr val="FFCC99">
              <a:alpha val="50000"/>
            </a:srgbClr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32</xdr:row>
      <xdr:rowOff>0</xdr:rowOff>
    </xdr:from>
    <xdr:to>
      <xdr:col>23</xdr:col>
      <xdr:colOff>0</xdr:colOff>
      <xdr:row>39</xdr:row>
      <xdr:rowOff>47625</xdr:rowOff>
    </xdr:to>
    <xdr:grpSp>
      <xdr:nvGrpSpPr>
        <xdr:cNvPr id="858" name="Group 918"/>
        <xdr:cNvGrpSpPr>
          <a:grpSpLocks/>
        </xdr:cNvGrpSpPr>
      </xdr:nvGrpSpPr>
      <xdr:grpSpPr>
        <a:xfrm>
          <a:off x="657225" y="4895850"/>
          <a:ext cx="4381500" cy="1114425"/>
          <a:chOff x="51" y="700"/>
          <a:chExt cx="340" cy="117"/>
        </a:xfrm>
        <a:solidFill>
          <a:srgbClr val="FFFFFF"/>
        </a:solidFill>
      </xdr:grpSpPr>
      <xdr:sp>
        <xdr:nvSpPr>
          <xdr:cNvPr id="859" name="Line 912"/>
          <xdr:cNvSpPr>
            <a:spLocks/>
          </xdr:cNvSpPr>
        </xdr:nvSpPr>
        <xdr:spPr>
          <a:xfrm>
            <a:off x="51" y="764"/>
            <a:ext cx="68" cy="42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60" name="Line 913"/>
          <xdr:cNvSpPr>
            <a:spLocks/>
          </xdr:cNvSpPr>
        </xdr:nvSpPr>
        <xdr:spPr>
          <a:xfrm flipV="1">
            <a:off x="119" y="754"/>
            <a:ext cx="68" cy="52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61" name="Line 914"/>
          <xdr:cNvSpPr>
            <a:spLocks/>
          </xdr:cNvSpPr>
        </xdr:nvSpPr>
        <xdr:spPr>
          <a:xfrm flipV="1">
            <a:off x="187" y="700"/>
            <a:ext cx="68" cy="54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62" name="Line 915"/>
          <xdr:cNvSpPr>
            <a:spLocks/>
          </xdr:cNvSpPr>
        </xdr:nvSpPr>
        <xdr:spPr>
          <a:xfrm>
            <a:off x="255" y="700"/>
            <a:ext cx="68" cy="117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63" name="Line 917"/>
          <xdr:cNvSpPr>
            <a:spLocks/>
          </xdr:cNvSpPr>
        </xdr:nvSpPr>
        <xdr:spPr>
          <a:xfrm flipV="1">
            <a:off x="323" y="764"/>
            <a:ext cx="68" cy="53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</xdr:rowOff>
    </xdr:from>
    <xdr:to>
      <xdr:col>5</xdr:col>
      <xdr:colOff>47625</xdr:colOff>
      <xdr:row>35</xdr:row>
      <xdr:rowOff>85725</xdr:rowOff>
    </xdr:to>
    <xdr:sp>
      <xdr:nvSpPr>
        <xdr:cNvPr id="864" name="AutoShape 920"/>
        <xdr:cNvSpPr>
          <a:spLocks/>
        </xdr:cNvSpPr>
      </xdr:nvSpPr>
      <xdr:spPr>
        <a:xfrm>
          <a:off x="0" y="5210175"/>
          <a:ext cx="1143000" cy="228600"/>
        </a:xfrm>
        <a:prstGeom prst="borderCallout2">
          <a:avLst>
            <a:gd name="adj1" fmla="val 71347"/>
            <a:gd name="adj2" fmla="val 133333"/>
            <a:gd name="adj3" fmla="val 65731"/>
            <a:gd name="adj4" fmla="val 0"/>
            <a:gd name="adj5" fmla="val 58990"/>
            <a:gd name="adj6" fmla="val 0"/>
            <a:gd name="adj7" fmla="val 66851"/>
            <a:gd name="adj8" fmla="val 125000"/>
          </a:avLst>
        </a:prstGeom>
        <a:solidFill>
          <a:srgbClr val="FFFFFF"/>
        </a:solidFill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FF"/>
              </a:solidFill>
            </a:rPr>
            <a:t>h</a:t>
          </a:r>
          <a:r>
            <a:rPr lang="en-US" cap="none" sz="1000" b="0" i="0" u="none" baseline="0">
              <a:solidFill>
                <a:srgbClr val="FF00FF"/>
              </a:solidFill>
              <a:latin typeface="Times New Roman CE"/>
              <a:ea typeface="Times New Roman CE"/>
              <a:cs typeface="Times New Roman CE"/>
            </a:rPr>
            <a:t>(S1)×</a:t>
          </a:r>
          <a:r>
            <a:rPr lang="en-US" cap="none" sz="1000" b="0" i="0" u="none" baseline="0">
              <a:solidFill>
                <a:srgbClr val="FF00FF"/>
              </a:solidFill>
            </a:rPr>
            <a:t>h</a:t>
          </a:r>
          <a:r>
            <a:rPr lang="en-US" cap="none" sz="1000" b="0" i="0" u="none" baseline="0">
              <a:solidFill>
                <a:srgbClr val="FF00FF"/>
              </a:solidFill>
              <a:latin typeface="Times New Roman CE"/>
              <a:ea typeface="Times New Roman CE"/>
              <a:cs typeface="Times New Roman CE"/>
            </a:rPr>
            <a:t>(T</a:t>
          </a:r>
          <a:r>
            <a:rPr lang="en-US" cap="none" sz="1000" b="0" i="0" u="none" baseline="-25000">
              <a:solidFill>
                <a:srgbClr val="FF00FF"/>
              </a:solidFill>
              <a:latin typeface="Times New Roman CE"/>
              <a:ea typeface="Times New Roman CE"/>
              <a:cs typeface="Times New Roman CE"/>
            </a:rPr>
            <a:t>K3</a:t>
          </a:r>
          <a:r>
            <a:rPr lang="en-US" cap="none" sz="1000" b="0" i="0" u="none" baseline="0">
              <a:solidFill>
                <a:srgbClr val="FF00FF"/>
              </a:solidFill>
              <a:latin typeface="Times New Roman CE"/>
              <a:ea typeface="Times New Roman CE"/>
              <a:cs typeface="Times New Roman CE"/>
            </a:rPr>
            <a:t>)</a:t>
          </a:r>
          <a:r>
            <a:rPr lang="en-US" cap="none" sz="1000" b="0" i="0" u="none" baseline="30000">
              <a:solidFill>
                <a:srgbClr val="FF00FF"/>
              </a:solidFill>
              <a:latin typeface="Times New Roman CE"/>
              <a:ea typeface="Times New Roman CE"/>
              <a:cs typeface="Times New Roman CE"/>
            </a:rPr>
            <a:t>S1</a:t>
          </a:r>
        </a:p>
      </xdr:txBody>
    </xdr:sp>
    <xdr:clientData/>
  </xdr:twoCellAnchor>
  <xdr:twoCellAnchor>
    <xdr:from>
      <xdr:col>1</xdr:col>
      <xdr:colOff>28575</xdr:colOff>
      <xdr:row>32</xdr:row>
      <xdr:rowOff>57150</xdr:rowOff>
    </xdr:from>
    <xdr:to>
      <xdr:col>6</xdr:col>
      <xdr:colOff>76200</xdr:colOff>
      <xdr:row>33</xdr:row>
      <xdr:rowOff>133350</xdr:rowOff>
    </xdr:to>
    <xdr:sp>
      <xdr:nvSpPr>
        <xdr:cNvPr id="865" name="AutoShape 921"/>
        <xdr:cNvSpPr>
          <a:spLocks/>
        </xdr:cNvSpPr>
      </xdr:nvSpPr>
      <xdr:spPr>
        <a:xfrm>
          <a:off x="247650" y="4953000"/>
          <a:ext cx="1143000" cy="228600"/>
        </a:xfrm>
        <a:prstGeom prst="borderCallout2">
          <a:avLst>
            <a:gd name="adj1" fmla="val 112921"/>
            <a:gd name="adj2" fmla="val 162500"/>
            <a:gd name="adj3" fmla="val 88203"/>
            <a:gd name="adj4" fmla="val 0"/>
            <a:gd name="adj5" fmla="val 58990"/>
            <a:gd name="adj6" fmla="val 0"/>
            <a:gd name="adj7" fmla="val 179212"/>
            <a:gd name="adj8" fmla="val 237500"/>
          </a:avLst>
        </a:prstGeom>
        <a:solidFill>
          <a:srgbClr val="FFFFFF"/>
        </a:solidFill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FF"/>
              </a:solidFill>
            </a:rPr>
            <a:t>h</a:t>
          </a:r>
          <a:r>
            <a:rPr lang="en-US" cap="none" sz="1000" b="0" i="0" u="none" baseline="0">
              <a:solidFill>
                <a:srgbClr val="FF00FF"/>
              </a:solidFill>
              <a:latin typeface="Times New Roman CE"/>
              <a:ea typeface="Times New Roman CE"/>
              <a:cs typeface="Times New Roman CE"/>
            </a:rPr>
            <a:t>(S2)×</a:t>
          </a:r>
          <a:r>
            <a:rPr lang="en-US" cap="none" sz="1000" b="0" i="0" u="none" baseline="0">
              <a:solidFill>
                <a:srgbClr val="FF00FF"/>
              </a:solidFill>
            </a:rPr>
            <a:t>h</a:t>
          </a:r>
          <a:r>
            <a:rPr lang="en-US" cap="none" sz="1000" b="0" i="0" u="none" baseline="0">
              <a:solidFill>
                <a:srgbClr val="FF00FF"/>
              </a:solidFill>
              <a:latin typeface="Times New Roman CE"/>
              <a:ea typeface="Times New Roman CE"/>
              <a:cs typeface="Times New Roman CE"/>
            </a:rPr>
            <a:t>(T</a:t>
          </a:r>
          <a:r>
            <a:rPr lang="en-US" cap="none" sz="1000" b="0" i="0" u="none" baseline="-25000">
              <a:solidFill>
                <a:srgbClr val="FF00FF"/>
              </a:solidFill>
              <a:latin typeface="Times New Roman CE"/>
              <a:ea typeface="Times New Roman CE"/>
              <a:cs typeface="Times New Roman CE"/>
            </a:rPr>
            <a:t>K3</a:t>
          </a:r>
          <a:r>
            <a:rPr lang="en-US" cap="none" sz="1000" b="0" i="0" u="none" baseline="0">
              <a:solidFill>
                <a:srgbClr val="FF00FF"/>
              </a:solidFill>
              <a:latin typeface="Times New Roman CE"/>
              <a:ea typeface="Times New Roman CE"/>
              <a:cs typeface="Times New Roman CE"/>
            </a:rPr>
            <a:t>)</a:t>
          </a:r>
          <a:r>
            <a:rPr lang="en-US" cap="none" sz="1000" b="0" i="0" u="none" baseline="30000">
              <a:solidFill>
                <a:srgbClr val="FF00FF"/>
              </a:solidFill>
              <a:latin typeface="Times New Roman CE"/>
              <a:ea typeface="Times New Roman CE"/>
              <a:cs typeface="Times New Roman CE"/>
            </a:rPr>
            <a:t>S2</a:t>
          </a:r>
        </a:p>
      </xdr:txBody>
    </xdr:sp>
    <xdr:clientData/>
  </xdr:twoCellAnchor>
  <xdr:twoCellAnchor>
    <xdr:from>
      <xdr:col>18</xdr:col>
      <xdr:colOff>171450</xdr:colOff>
      <xdr:row>32</xdr:row>
      <xdr:rowOff>57150</xdr:rowOff>
    </xdr:from>
    <xdr:to>
      <xdr:col>24</xdr:col>
      <xdr:colOff>0</xdr:colOff>
      <xdr:row>33</xdr:row>
      <xdr:rowOff>133350</xdr:rowOff>
    </xdr:to>
    <xdr:sp>
      <xdr:nvSpPr>
        <xdr:cNvPr id="866" name="AutoShape 922"/>
        <xdr:cNvSpPr>
          <a:spLocks/>
        </xdr:cNvSpPr>
      </xdr:nvSpPr>
      <xdr:spPr>
        <a:xfrm>
          <a:off x="4114800" y="4953000"/>
          <a:ext cx="1143000" cy="228600"/>
        </a:xfrm>
        <a:prstGeom prst="borderCallout2">
          <a:avLst>
            <a:gd name="adj1" fmla="val -79212"/>
            <a:gd name="adj2" fmla="val 125000"/>
            <a:gd name="adj3" fmla="val -70226"/>
            <a:gd name="adj4" fmla="val 0"/>
            <a:gd name="adj5" fmla="val -58990"/>
            <a:gd name="adj6" fmla="val 0"/>
            <a:gd name="adj7" fmla="val 52245"/>
            <a:gd name="adj8" fmla="val 170833"/>
          </a:avLst>
        </a:prstGeom>
        <a:solidFill>
          <a:srgbClr val="FFFFFF"/>
        </a:solidFill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FF"/>
              </a:solidFill>
            </a:rPr>
            <a:t>h</a:t>
          </a:r>
          <a:r>
            <a:rPr lang="en-US" cap="none" sz="1000" b="0" i="0" u="none" baseline="0">
              <a:solidFill>
                <a:srgbClr val="FF00FF"/>
              </a:solidFill>
              <a:latin typeface="Times New Roman CE"/>
              <a:ea typeface="Times New Roman CE"/>
              <a:cs typeface="Times New Roman CE"/>
            </a:rPr>
            <a:t>(S3)×</a:t>
          </a:r>
          <a:r>
            <a:rPr lang="en-US" cap="none" sz="1000" b="0" i="0" u="none" baseline="0">
              <a:solidFill>
                <a:srgbClr val="FF00FF"/>
              </a:solidFill>
            </a:rPr>
            <a:t>h</a:t>
          </a:r>
          <a:r>
            <a:rPr lang="en-US" cap="none" sz="1000" b="0" i="0" u="none" baseline="0">
              <a:solidFill>
                <a:srgbClr val="FF00FF"/>
              </a:solidFill>
              <a:latin typeface="Times New Roman CE"/>
              <a:ea typeface="Times New Roman CE"/>
              <a:cs typeface="Times New Roman CE"/>
            </a:rPr>
            <a:t>(T</a:t>
          </a:r>
          <a:r>
            <a:rPr lang="en-US" cap="none" sz="1000" b="0" i="0" u="none" baseline="-25000">
              <a:solidFill>
                <a:srgbClr val="FF00FF"/>
              </a:solidFill>
              <a:latin typeface="Times New Roman CE"/>
              <a:ea typeface="Times New Roman CE"/>
              <a:cs typeface="Times New Roman CE"/>
            </a:rPr>
            <a:t>K3</a:t>
          </a:r>
          <a:r>
            <a:rPr lang="en-US" cap="none" sz="1000" b="0" i="0" u="none" baseline="0">
              <a:solidFill>
                <a:srgbClr val="FF00FF"/>
              </a:solidFill>
              <a:latin typeface="Times New Roman CE"/>
              <a:ea typeface="Times New Roman CE"/>
              <a:cs typeface="Times New Roman CE"/>
            </a:rPr>
            <a:t>)</a:t>
          </a:r>
          <a:r>
            <a:rPr lang="en-US" cap="none" sz="1000" b="0" i="0" u="none" baseline="30000">
              <a:solidFill>
                <a:srgbClr val="FF00FF"/>
              </a:solidFill>
              <a:latin typeface="Times New Roman CE"/>
              <a:ea typeface="Times New Roman CE"/>
              <a:cs typeface="Times New Roman CE"/>
            </a:rPr>
            <a:t>S3</a:t>
          </a:r>
        </a:p>
      </xdr:txBody>
    </xdr:sp>
    <xdr:clientData/>
  </xdr:twoCellAnchor>
  <xdr:twoCellAnchor>
    <xdr:from>
      <xdr:col>20</xdr:col>
      <xdr:colOff>104775</xdr:colOff>
      <xdr:row>34</xdr:row>
      <xdr:rowOff>19050</xdr:rowOff>
    </xdr:from>
    <xdr:to>
      <xdr:col>25</xdr:col>
      <xdr:colOff>152400</xdr:colOff>
      <xdr:row>35</xdr:row>
      <xdr:rowOff>95250</xdr:rowOff>
    </xdr:to>
    <xdr:sp>
      <xdr:nvSpPr>
        <xdr:cNvPr id="867" name="AutoShape 923"/>
        <xdr:cNvSpPr>
          <a:spLocks/>
        </xdr:cNvSpPr>
      </xdr:nvSpPr>
      <xdr:spPr>
        <a:xfrm>
          <a:off x="4486275" y="5219700"/>
          <a:ext cx="1143000" cy="228600"/>
        </a:xfrm>
        <a:prstGeom prst="borderCallout2">
          <a:avLst>
            <a:gd name="adj1" fmla="val -63481"/>
            <a:gd name="adj2" fmla="val 154166"/>
            <a:gd name="adj3" fmla="val -61236"/>
            <a:gd name="adj4" fmla="val 0"/>
            <a:gd name="adj5" fmla="val -58990"/>
            <a:gd name="adj6" fmla="val 0"/>
            <a:gd name="adj7" fmla="val 38763"/>
            <a:gd name="adj8" fmla="val 187500"/>
          </a:avLst>
        </a:prstGeom>
        <a:solidFill>
          <a:srgbClr val="FFFFFF"/>
        </a:solidFill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FF"/>
              </a:solidFill>
            </a:rPr>
            <a:t>h</a:t>
          </a:r>
          <a:r>
            <a:rPr lang="en-US" cap="none" sz="1000" b="0" i="0" u="none" baseline="0">
              <a:solidFill>
                <a:srgbClr val="FF00FF"/>
              </a:solidFill>
              <a:latin typeface="Times New Roman CE"/>
              <a:ea typeface="Times New Roman CE"/>
              <a:cs typeface="Times New Roman CE"/>
            </a:rPr>
            <a:t>(S4)×</a:t>
          </a:r>
          <a:r>
            <a:rPr lang="en-US" cap="none" sz="1000" b="0" i="0" u="none" baseline="0">
              <a:solidFill>
                <a:srgbClr val="FF00FF"/>
              </a:solidFill>
            </a:rPr>
            <a:t>h</a:t>
          </a:r>
          <a:r>
            <a:rPr lang="en-US" cap="none" sz="1000" b="0" i="0" u="none" baseline="0">
              <a:solidFill>
                <a:srgbClr val="FF00FF"/>
              </a:solidFill>
              <a:latin typeface="Times New Roman CE"/>
              <a:ea typeface="Times New Roman CE"/>
              <a:cs typeface="Times New Roman CE"/>
            </a:rPr>
            <a:t>(T</a:t>
          </a:r>
          <a:r>
            <a:rPr lang="en-US" cap="none" sz="1000" b="0" i="0" u="none" baseline="-25000">
              <a:solidFill>
                <a:srgbClr val="FF00FF"/>
              </a:solidFill>
              <a:latin typeface="Times New Roman CE"/>
              <a:ea typeface="Times New Roman CE"/>
              <a:cs typeface="Times New Roman CE"/>
            </a:rPr>
            <a:t>K3</a:t>
          </a:r>
          <a:r>
            <a:rPr lang="en-US" cap="none" sz="1000" b="0" i="0" u="none" baseline="0">
              <a:solidFill>
                <a:srgbClr val="FF00FF"/>
              </a:solidFill>
              <a:latin typeface="Times New Roman CE"/>
              <a:ea typeface="Times New Roman CE"/>
              <a:cs typeface="Times New Roman CE"/>
            </a:rPr>
            <a:t>)</a:t>
          </a:r>
          <a:r>
            <a:rPr lang="en-US" cap="none" sz="1000" b="0" i="0" u="none" baseline="30000">
              <a:solidFill>
                <a:srgbClr val="FF00FF"/>
              </a:solidFill>
              <a:latin typeface="Times New Roman CE"/>
              <a:ea typeface="Times New Roman CE"/>
              <a:cs typeface="Times New Roman CE"/>
            </a:rPr>
            <a:t>S4</a:t>
          </a:r>
        </a:p>
      </xdr:txBody>
    </xdr:sp>
    <xdr:clientData/>
  </xdr:twoCellAnchor>
  <xdr:twoCellAnchor>
    <xdr:from>
      <xdr:col>2</xdr:col>
      <xdr:colOff>114300</xdr:colOff>
      <xdr:row>39</xdr:row>
      <xdr:rowOff>76200</xdr:rowOff>
    </xdr:from>
    <xdr:to>
      <xdr:col>27</xdr:col>
      <xdr:colOff>104775</xdr:colOff>
      <xdr:row>50</xdr:row>
      <xdr:rowOff>47625</xdr:rowOff>
    </xdr:to>
    <xdr:grpSp>
      <xdr:nvGrpSpPr>
        <xdr:cNvPr id="868" name="Group 946"/>
        <xdr:cNvGrpSpPr>
          <a:grpSpLocks/>
        </xdr:cNvGrpSpPr>
      </xdr:nvGrpSpPr>
      <xdr:grpSpPr>
        <a:xfrm>
          <a:off x="552450" y="6038850"/>
          <a:ext cx="5467350" cy="1647825"/>
          <a:chOff x="43" y="651"/>
          <a:chExt cx="424" cy="173"/>
        </a:xfrm>
        <a:solidFill>
          <a:srgbClr val="FFFFFF"/>
        </a:solidFill>
      </xdr:grpSpPr>
      <xdr:grpSp>
        <xdr:nvGrpSpPr>
          <xdr:cNvPr id="869" name="Group 924"/>
          <xdr:cNvGrpSpPr>
            <a:grpSpLocks/>
          </xdr:cNvGrpSpPr>
        </xdr:nvGrpSpPr>
        <xdr:grpSpPr>
          <a:xfrm>
            <a:off x="86" y="651"/>
            <a:ext cx="306" cy="173"/>
            <a:chOff x="85" y="583"/>
            <a:chExt cx="306" cy="95"/>
          </a:xfrm>
          <a:solidFill>
            <a:srgbClr val="FFFFFF"/>
          </a:solidFill>
        </xdr:grpSpPr>
        <xdr:grpSp>
          <xdr:nvGrpSpPr>
            <xdr:cNvPr id="870" name="Group 925"/>
            <xdr:cNvGrpSpPr>
              <a:grpSpLocks/>
            </xdr:cNvGrpSpPr>
          </xdr:nvGrpSpPr>
          <xdr:grpSpPr>
            <a:xfrm>
              <a:off x="85" y="583"/>
              <a:ext cx="306" cy="95"/>
              <a:chOff x="85" y="583"/>
              <a:chExt cx="306" cy="95"/>
            </a:xfrm>
            <a:solidFill>
              <a:srgbClr val="FFFFFF"/>
            </a:solidFill>
          </xdr:grpSpPr>
          <xdr:sp>
            <xdr:nvSpPr>
              <xdr:cNvPr id="871" name="AutoShape 926"/>
              <xdr:cNvSpPr>
                <a:spLocks noChangeAspect="1"/>
              </xdr:cNvSpPr>
            </xdr:nvSpPr>
            <xdr:spPr>
              <a:xfrm rot="10800000" flipV="1">
                <a:off x="170" y="583"/>
                <a:ext cx="136" cy="57"/>
              </a:xfrm>
              <a:prstGeom prst="rtTriangle">
                <a:avLst/>
              </a:prstGeom>
              <a:pattFill prst="ltVert">
                <a:fgClr>
                  <a:srgbClr val="3366FF"/>
                </a:fgClr>
                <a:bgClr>
                  <a:srgbClr val="FFFFFF"/>
                </a:bgClr>
              </a:pattFill>
              <a:ln w="952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872" name="AutoShape 927"/>
              <xdr:cNvSpPr>
                <a:spLocks noChangeAspect="1"/>
              </xdr:cNvSpPr>
            </xdr:nvSpPr>
            <xdr:spPr>
              <a:xfrm flipV="1">
                <a:off x="85" y="640"/>
                <a:ext cx="85" cy="38"/>
              </a:xfrm>
              <a:prstGeom prst="rtTriangle">
                <a:avLst/>
              </a:prstGeom>
              <a:pattFill prst="ltVert">
                <a:fgClr>
                  <a:srgbClr val="3366FF"/>
                </a:fgClr>
                <a:bgClr>
                  <a:srgbClr val="FFFFFF"/>
                </a:bgClr>
              </a:pattFill>
              <a:ln w="952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873" name="AutoShape 928"/>
              <xdr:cNvSpPr>
                <a:spLocks noChangeAspect="1"/>
              </xdr:cNvSpPr>
            </xdr:nvSpPr>
            <xdr:spPr>
              <a:xfrm flipV="1">
                <a:off x="306" y="640"/>
                <a:ext cx="85" cy="36"/>
              </a:xfrm>
              <a:prstGeom prst="rtTriangle">
                <a:avLst/>
              </a:prstGeom>
              <a:pattFill prst="ltVert">
                <a:fgClr>
                  <a:srgbClr val="3366FF"/>
                </a:fgClr>
                <a:bgClr>
                  <a:srgbClr val="FFFFFF"/>
                </a:bgClr>
              </a:pattFill>
              <a:ln w="952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</xdr:grpSp>
        <xdr:grpSp>
          <xdr:nvGrpSpPr>
            <xdr:cNvPr id="874" name="Group 929"/>
            <xdr:cNvGrpSpPr>
              <a:grpSpLocks/>
            </xdr:cNvGrpSpPr>
          </xdr:nvGrpSpPr>
          <xdr:grpSpPr>
            <a:xfrm>
              <a:off x="119" y="604"/>
              <a:ext cx="204" cy="66"/>
              <a:chOff x="119" y="604"/>
              <a:chExt cx="204" cy="66"/>
            </a:xfrm>
            <a:solidFill>
              <a:srgbClr val="FFFFFF"/>
            </a:solidFill>
          </xdr:grpSpPr>
          <xdr:sp>
            <xdr:nvSpPr>
              <xdr:cNvPr id="875" name="Line 930"/>
              <xdr:cNvSpPr>
                <a:spLocks/>
              </xdr:cNvSpPr>
            </xdr:nvSpPr>
            <xdr:spPr>
              <a:xfrm>
                <a:off x="119" y="640"/>
                <a:ext cx="0" cy="23"/>
              </a:xfrm>
              <a:prstGeom prst="line">
                <a:avLst/>
              </a:prstGeom>
              <a:noFill/>
              <a:ln w="25400" cmpd="sng">
                <a:solidFill>
                  <a:srgbClr val="FF00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876" name="Line 931"/>
              <xdr:cNvSpPr>
                <a:spLocks/>
              </xdr:cNvSpPr>
            </xdr:nvSpPr>
            <xdr:spPr>
              <a:xfrm>
                <a:off x="255" y="604"/>
                <a:ext cx="0" cy="36"/>
              </a:xfrm>
              <a:prstGeom prst="line">
                <a:avLst/>
              </a:prstGeom>
              <a:noFill/>
              <a:ln w="25400" cmpd="sng">
                <a:solidFill>
                  <a:srgbClr val="FF00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877" name="Line 932"/>
              <xdr:cNvSpPr>
                <a:spLocks/>
              </xdr:cNvSpPr>
            </xdr:nvSpPr>
            <xdr:spPr>
              <a:xfrm>
                <a:off x="323" y="640"/>
                <a:ext cx="0" cy="30"/>
              </a:xfrm>
              <a:prstGeom prst="line">
                <a:avLst/>
              </a:prstGeom>
              <a:noFill/>
              <a:ln w="25400" cmpd="sng">
                <a:solidFill>
                  <a:srgbClr val="FF00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878" name="Line 933"/>
              <xdr:cNvSpPr>
                <a:spLocks/>
              </xdr:cNvSpPr>
            </xdr:nvSpPr>
            <xdr:spPr>
              <a:xfrm>
                <a:off x="187" y="634"/>
                <a:ext cx="0" cy="7"/>
              </a:xfrm>
              <a:prstGeom prst="line">
                <a:avLst/>
              </a:prstGeom>
              <a:noFill/>
              <a:ln w="25400" cmpd="sng">
                <a:solidFill>
                  <a:srgbClr val="FF00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</xdr:grpSp>
      </xdr:grpSp>
      <xdr:sp>
        <xdr:nvSpPr>
          <xdr:cNvPr id="879" name="Line 934"/>
          <xdr:cNvSpPr>
            <a:spLocks/>
          </xdr:cNvSpPr>
        </xdr:nvSpPr>
        <xdr:spPr>
          <a:xfrm>
            <a:off x="43" y="755"/>
            <a:ext cx="4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grpSp>
        <xdr:nvGrpSpPr>
          <xdr:cNvPr id="880" name="Group 935"/>
          <xdr:cNvGrpSpPr>
            <a:grpSpLocks/>
          </xdr:cNvGrpSpPr>
        </xdr:nvGrpSpPr>
        <xdr:grpSpPr>
          <a:xfrm>
            <a:off x="51" y="692"/>
            <a:ext cx="340" cy="116"/>
            <a:chOff x="51" y="752"/>
            <a:chExt cx="340" cy="22"/>
          </a:xfrm>
          <a:solidFill>
            <a:srgbClr val="FFFFFF"/>
          </a:solidFill>
        </xdr:grpSpPr>
        <xdr:sp>
          <xdr:nvSpPr>
            <xdr:cNvPr id="881" name="AutoShape 936"/>
            <xdr:cNvSpPr>
              <a:spLocks/>
            </xdr:cNvSpPr>
          </xdr:nvSpPr>
          <xdr:spPr>
            <a:xfrm flipV="1">
              <a:off x="51" y="764"/>
              <a:ext cx="136" cy="8"/>
            </a:xfrm>
            <a:prstGeom prst="triangle">
              <a:avLst/>
            </a:prstGeom>
            <a:solidFill>
              <a:srgbClr val="FFCC99">
                <a:alpha val="50000"/>
              </a:srgbClr>
            </a:solidFill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882" name="AutoShape 937"/>
            <xdr:cNvSpPr>
              <a:spLocks/>
            </xdr:cNvSpPr>
          </xdr:nvSpPr>
          <xdr:spPr>
            <a:xfrm>
              <a:off x="119" y="762"/>
              <a:ext cx="136" cy="2"/>
            </a:xfrm>
            <a:prstGeom prst="triangle">
              <a:avLst/>
            </a:prstGeom>
            <a:solidFill>
              <a:srgbClr val="FFCC99">
                <a:alpha val="50000"/>
              </a:srgbClr>
            </a:solidFill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883" name="AutoShape 938"/>
            <xdr:cNvSpPr>
              <a:spLocks/>
            </xdr:cNvSpPr>
          </xdr:nvSpPr>
          <xdr:spPr>
            <a:xfrm>
              <a:off x="187" y="752"/>
              <a:ext cx="136" cy="12"/>
            </a:xfrm>
            <a:prstGeom prst="triangle">
              <a:avLst/>
            </a:prstGeom>
            <a:solidFill>
              <a:srgbClr val="FFCC99">
                <a:alpha val="50000"/>
              </a:srgbClr>
            </a:solidFill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884" name="AutoShape 939"/>
            <xdr:cNvSpPr>
              <a:spLocks/>
            </xdr:cNvSpPr>
          </xdr:nvSpPr>
          <xdr:spPr>
            <a:xfrm flipV="1">
              <a:off x="255" y="764"/>
              <a:ext cx="136" cy="10"/>
            </a:xfrm>
            <a:prstGeom prst="triangle">
              <a:avLst/>
            </a:prstGeom>
            <a:solidFill>
              <a:srgbClr val="FFCC99">
                <a:alpha val="50000"/>
              </a:srgbClr>
            </a:solidFill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885" name="Group 940"/>
          <xdr:cNvGrpSpPr>
            <a:grpSpLocks/>
          </xdr:cNvGrpSpPr>
        </xdr:nvGrpSpPr>
        <xdr:grpSpPr>
          <a:xfrm>
            <a:off x="51" y="691"/>
            <a:ext cx="340" cy="117"/>
            <a:chOff x="51" y="700"/>
            <a:chExt cx="340" cy="117"/>
          </a:xfrm>
          <a:solidFill>
            <a:srgbClr val="FFFFFF"/>
          </a:solidFill>
        </xdr:grpSpPr>
        <xdr:sp>
          <xdr:nvSpPr>
            <xdr:cNvPr id="886" name="Line 941"/>
            <xdr:cNvSpPr>
              <a:spLocks/>
            </xdr:cNvSpPr>
          </xdr:nvSpPr>
          <xdr:spPr>
            <a:xfrm>
              <a:off x="51" y="764"/>
              <a:ext cx="68" cy="42"/>
            </a:xfrm>
            <a:prstGeom prst="line">
              <a:avLst/>
            </a:prstGeom>
            <a:noFill/>
            <a:ln w="25400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887" name="Line 942"/>
            <xdr:cNvSpPr>
              <a:spLocks/>
            </xdr:cNvSpPr>
          </xdr:nvSpPr>
          <xdr:spPr>
            <a:xfrm flipV="1">
              <a:off x="119" y="754"/>
              <a:ext cx="68" cy="52"/>
            </a:xfrm>
            <a:prstGeom prst="line">
              <a:avLst/>
            </a:prstGeom>
            <a:noFill/>
            <a:ln w="25400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888" name="Line 943"/>
            <xdr:cNvSpPr>
              <a:spLocks/>
            </xdr:cNvSpPr>
          </xdr:nvSpPr>
          <xdr:spPr>
            <a:xfrm flipV="1">
              <a:off x="187" y="700"/>
              <a:ext cx="68" cy="54"/>
            </a:xfrm>
            <a:prstGeom prst="line">
              <a:avLst/>
            </a:prstGeom>
            <a:noFill/>
            <a:ln w="25400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889" name="Line 944"/>
            <xdr:cNvSpPr>
              <a:spLocks/>
            </xdr:cNvSpPr>
          </xdr:nvSpPr>
          <xdr:spPr>
            <a:xfrm>
              <a:off x="255" y="700"/>
              <a:ext cx="68" cy="117"/>
            </a:xfrm>
            <a:prstGeom prst="line">
              <a:avLst/>
            </a:prstGeom>
            <a:noFill/>
            <a:ln w="25400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890" name="Line 945"/>
            <xdr:cNvSpPr>
              <a:spLocks/>
            </xdr:cNvSpPr>
          </xdr:nvSpPr>
          <xdr:spPr>
            <a:xfrm flipV="1">
              <a:off x="323" y="764"/>
              <a:ext cx="68" cy="53"/>
            </a:xfrm>
            <a:prstGeom prst="line">
              <a:avLst/>
            </a:prstGeom>
            <a:noFill/>
            <a:ln w="25400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327</xdr:row>
      <xdr:rowOff>9525</xdr:rowOff>
    </xdr:from>
    <xdr:to>
      <xdr:col>8</xdr:col>
      <xdr:colOff>209550</xdr:colOff>
      <xdr:row>327</xdr:row>
      <xdr:rowOff>76200</xdr:rowOff>
    </xdr:to>
    <xdr:sp>
      <xdr:nvSpPr>
        <xdr:cNvPr id="1" name="Rectangle 885"/>
        <xdr:cNvSpPr>
          <a:spLocks/>
        </xdr:cNvSpPr>
      </xdr:nvSpPr>
      <xdr:spPr>
        <a:xfrm>
          <a:off x="1314450" y="53359050"/>
          <a:ext cx="647700" cy="66675"/>
        </a:xfrm>
        <a:prstGeom prst="rect">
          <a:avLst/>
        </a:prstGeom>
        <a:pattFill prst="narVert">
          <a:fgClr>
            <a:srgbClr val="FFFF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327</xdr:row>
      <xdr:rowOff>57150</xdr:rowOff>
    </xdr:from>
    <xdr:to>
      <xdr:col>9</xdr:col>
      <xdr:colOff>0</xdr:colOff>
      <xdr:row>328</xdr:row>
      <xdr:rowOff>123825</xdr:rowOff>
    </xdr:to>
    <xdr:sp>
      <xdr:nvSpPr>
        <xdr:cNvPr id="2" name="AutoShape 886"/>
        <xdr:cNvSpPr>
          <a:spLocks/>
        </xdr:cNvSpPr>
      </xdr:nvSpPr>
      <xdr:spPr>
        <a:xfrm flipH="1" flipV="1">
          <a:off x="1314450" y="53406675"/>
          <a:ext cx="657225" cy="228600"/>
        </a:xfrm>
        <a:prstGeom prst="rtTriangle">
          <a:avLst/>
        </a:prstGeom>
        <a:pattFill prst="narVert">
          <a:fgClr>
            <a:srgbClr val="FFFF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171450</xdr:colOff>
      <xdr:row>287</xdr:row>
      <xdr:rowOff>123825</xdr:rowOff>
    </xdr:from>
    <xdr:to>
      <xdr:col>15</xdr:col>
      <xdr:colOff>47625</xdr:colOff>
      <xdr:row>288</xdr:row>
      <xdr:rowOff>38100</xdr:rowOff>
    </xdr:to>
    <xdr:sp>
      <xdr:nvSpPr>
        <xdr:cNvPr id="3" name="Oval 857"/>
        <xdr:cNvSpPr>
          <a:spLocks/>
        </xdr:cNvSpPr>
      </xdr:nvSpPr>
      <xdr:spPr>
        <a:xfrm>
          <a:off x="3238500" y="46920150"/>
          <a:ext cx="95250" cy="76200"/>
        </a:xfrm>
        <a:prstGeom prst="ellipse">
          <a:avLst/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171</xdr:row>
      <xdr:rowOff>76200</xdr:rowOff>
    </xdr:from>
    <xdr:to>
      <xdr:col>21</xdr:col>
      <xdr:colOff>0</xdr:colOff>
      <xdr:row>217</xdr:row>
      <xdr:rowOff>85725</xdr:rowOff>
    </xdr:to>
    <xdr:grpSp>
      <xdr:nvGrpSpPr>
        <xdr:cNvPr id="4" name="Group 516"/>
        <xdr:cNvGrpSpPr>
          <a:grpSpLocks/>
        </xdr:cNvGrpSpPr>
      </xdr:nvGrpSpPr>
      <xdr:grpSpPr>
        <a:xfrm>
          <a:off x="657225" y="28051125"/>
          <a:ext cx="3943350" cy="7458075"/>
          <a:chOff x="51" y="3053"/>
          <a:chExt cx="306" cy="803"/>
        </a:xfrm>
        <a:solidFill>
          <a:srgbClr val="FFFFFF"/>
        </a:solidFill>
      </xdr:grpSpPr>
      <xdr:sp>
        <xdr:nvSpPr>
          <xdr:cNvPr id="5" name="Line 509"/>
          <xdr:cNvSpPr>
            <a:spLocks/>
          </xdr:cNvSpPr>
        </xdr:nvSpPr>
        <xdr:spPr>
          <a:xfrm>
            <a:off x="51" y="3053"/>
            <a:ext cx="0" cy="80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" name="Line 510"/>
          <xdr:cNvSpPr>
            <a:spLocks/>
          </xdr:cNvSpPr>
        </xdr:nvSpPr>
        <xdr:spPr>
          <a:xfrm>
            <a:off x="102" y="3053"/>
            <a:ext cx="0" cy="80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" name="Line 511"/>
          <xdr:cNvSpPr>
            <a:spLocks/>
          </xdr:cNvSpPr>
        </xdr:nvSpPr>
        <xdr:spPr>
          <a:xfrm>
            <a:off x="153" y="3053"/>
            <a:ext cx="0" cy="80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" name="Line 512"/>
          <xdr:cNvSpPr>
            <a:spLocks/>
          </xdr:cNvSpPr>
        </xdr:nvSpPr>
        <xdr:spPr>
          <a:xfrm>
            <a:off x="204" y="3053"/>
            <a:ext cx="0" cy="80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" name="Line 513"/>
          <xdr:cNvSpPr>
            <a:spLocks/>
          </xdr:cNvSpPr>
        </xdr:nvSpPr>
        <xdr:spPr>
          <a:xfrm>
            <a:off x="255" y="3053"/>
            <a:ext cx="0" cy="80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" name="Line 514"/>
          <xdr:cNvSpPr>
            <a:spLocks/>
          </xdr:cNvSpPr>
        </xdr:nvSpPr>
        <xdr:spPr>
          <a:xfrm>
            <a:off x="306" y="3053"/>
            <a:ext cx="0" cy="80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1" name="Line 515"/>
          <xdr:cNvSpPr>
            <a:spLocks/>
          </xdr:cNvSpPr>
        </xdr:nvSpPr>
        <xdr:spPr>
          <a:xfrm>
            <a:off x="357" y="3053"/>
            <a:ext cx="0" cy="80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201</xdr:row>
      <xdr:rowOff>0</xdr:rowOff>
    </xdr:from>
    <xdr:to>
      <xdr:col>21</xdr:col>
      <xdr:colOff>85725</xdr:colOff>
      <xdr:row>201</xdr:row>
      <xdr:rowOff>0</xdr:rowOff>
    </xdr:to>
    <xdr:sp>
      <xdr:nvSpPr>
        <xdr:cNvPr id="12" name="Line 487"/>
        <xdr:cNvSpPr>
          <a:spLocks/>
        </xdr:cNvSpPr>
      </xdr:nvSpPr>
      <xdr:spPr>
        <a:xfrm>
          <a:off x="581025" y="328326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21</xdr:col>
      <xdr:colOff>9525</xdr:colOff>
      <xdr:row>60</xdr:row>
      <xdr:rowOff>0</xdr:rowOff>
    </xdr:to>
    <xdr:grpSp>
      <xdr:nvGrpSpPr>
        <xdr:cNvPr id="13" name="Group 224"/>
        <xdr:cNvGrpSpPr>
          <a:grpSpLocks/>
        </xdr:cNvGrpSpPr>
      </xdr:nvGrpSpPr>
      <xdr:grpSpPr>
        <a:xfrm>
          <a:off x="657225" y="9220200"/>
          <a:ext cx="3952875" cy="647700"/>
          <a:chOff x="51" y="1026"/>
          <a:chExt cx="307" cy="85"/>
        </a:xfrm>
        <a:solidFill>
          <a:srgbClr val="FFFFFF"/>
        </a:solidFill>
      </xdr:grpSpPr>
      <xdr:sp>
        <xdr:nvSpPr>
          <xdr:cNvPr id="14" name="Line 129"/>
          <xdr:cNvSpPr>
            <a:spLocks/>
          </xdr:cNvSpPr>
        </xdr:nvSpPr>
        <xdr:spPr>
          <a:xfrm>
            <a:off x="53" y="1111"/>
            <a:ext cx="30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5" name="Line 130"/>
          <xdr:cNvSpPr>
            <a:spLocks/>
          </xdr:cNvSpPr>
        </xdr:nvSpPr>
        <xdr:spPr>
          <a:xfrm>
            <a:off x="51" y="1026"/>
            <a:ext cx="30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grpSp>
        <xdr:nvGrpSpPr>
          <xdr:cNvPr id="16" name="Group 223"/>
          <xdr:cNvGrpSpPr>
            <a:grpSpLocks/>
          </xdr:cNvGrpSpPr>
        </xdr:nvGrpSpPr>
        <xdr:grpSpPr>
          <a:xfrm>
            <a:off x="51" y="1026"/>
            <a:ext cx="306" cy="85"/>
            <a:chOff x="51" y="1026"/>
            <a:chExt cx="306" cy="85"/>
          </a:xfrm>
          <a:solidFill>
            <a:srgbClr val="FFFFFF"/>
          </a:solidFill>
        </xdr:grpSpPr>
        <xdr:sp>
          <xdr:nvSpPr>
            <xdr:cNvPr id="17" name="Line 122"/>
            <xdr:cNvSpPr>
              <a:spLocks/>
            </xdr:cNvSpPr>
          </xdr:nvSpPr>
          <xdr:spPr>
            <a:xfrm>
              <a:off x="102" y="1026"/>
              <a:ext cx="51" cy="85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18" name="Line 124"/>
            <xdr:cNvSpPr>
              <a:spLocks/>
            </xdr:cNvSpPr>
          </xdr:nvSpPr>
          <xdr:spPr>
            <a:xfrm flipH="1">
              <a:off x="204" y="1026"/>
              <a:ext cx="51" cy="85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19" name="Line 125"/>
            <xdr:cNvSpPr>
              <a:spLocks/>
            </xdr:cNvSpPr>
          </xdr:nvSpPr>
          <xdr:spPr>
            <a:xfrm>
              <a:off x="153" y="1026"/>
              <a:ext cx="51" cy="85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20" name="Line 127"/>
            <xdr:cNvSpPr>
              <a:spLocks/>
            </xdr:cNvSpPr>
          </xdr:nvSpPr>
          <xdr:spPr>
            <a:xfrm flipH="1">
              <a:off x="255" y="1026"/>
              <a:ext cx="51" cy="85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21" name="Line 128"/>
            <xdr:cNvSpPr>
              <a:spLocks/>
            </xdr:cNvSpPr>
          </xdr:nvSpPr>
          <xdr:spPr>
            <a:xfrm>
              <a:off x="51" y="1026"/>
              <a:ext cx="51" cy="85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22" name="Line 214"/>
            <xdr:cNvSpPr>
              <a:spLocks/>
            </xdr:cNvSpPr>
          </xdr:nvSpPr>
          <xdr:spPr>
            <a:xfrm flipH="1">
              <a:off x="306" y="1026"/>
              <a:ext cx="51" cy="85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23" name="Group 222"/>
          <xdr:cNvGrpSpPr>
            <a:grpSpLocks/>
          </xdr:cNvGrpSpPr>
        </xdr:nvGrpSpPr>
        <xdr:grpSpPr>
          <a:xfrm>
            <a:off x="51" y="1027"/>
            <a:ext cx="306" cy="84"/>
            <a:chOff x="51" y="1027"/>
            <a:chExt cx="306" cy="84"/>
          </a:xfrm>
          <a:solidFill>
            <a:srgbClr val="FFFFFF"/>
          </a:solidFill>
        </xdr:grpSpPr>
        <xdr:sp>
          <xdr:nvSpPr>
            <xdr:cNvPr id="24" name="Line 215"/>
            <xdr:cNvSpPr>
              <a:spLocks/>
            </xdr:cNvSpPr>
          </xdr:nvSpPr>
          <xdr:spPr>
            <a:xfrm>
              <a:off x="51" y="1027"/>
              <a:ext cx="0" cy="8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25" name="Line 221"/>
            <xdr:cNvSpPr>
              <a:spLocks/>
            </xdr:cNvSpPr>
          </xdr:nvSpPr>
          <xdr:spPr>
            <a:xfrm>
              <a:off x="357" y="1027"/>
              <a:ext cx="0" cy="8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26" name="Line 216"/>
            <xdr:cNvSpPr>
              <a:spLocks/>
            </xdr:cNvSpPr>
          </xdr:nvSpPr>
          <xdr:spPr>
            <a:xfrm>
              <a:off x="102" y="1027"/>
              <a:ext cx="0" cy="8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27" name="Line 217"/>
            <xdr:cNvSpPr>
              <a:spLocks/>
            </xdr:cNvSpPr>
          </xdr:nvSpPr>
          <xdr:spPr>
            <a:xfrm>
              <a:off x="153" y="1027"/>
              <a:ext cx="0" cy="8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28" name="Line 218"/>
            <xdr:cNvSpPr>
              <a:spLocks/>
            </xdr:cNvSpPr>
          </xdr:nvSpPr>
          <xdr:spPr>
            <a:xfrm>
              <a:off x="204" y="1027"/>
              <a:ext cx="0" cy="8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29" name="Line 219"/>
            <xdr:cNvSpPr>
              <a:spLocks/>
            </xdr:cNvSpPr>
          </xdr:nvSpPr>
          <xdr:spPr>
            <a:xfrm>
              <a:off x="255" y="1027"/>
              <a:ext cx="0" cy="8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30" name="Line 220"/>
            <xdr:cNvSpPr>
              <a:spLocks/>
            </xdr:cNvSpPr>
          </xdr:nvSpPr>
          <xdr:spPr>
            <a:xfrm>
              <a:off x="306" y="1027"/>
              <a:ext cx="0" cy="8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114300</xdr:colOff>
      <xdr:row>8</xdr:row>
      <xdr:rowOff>0</xdr:rowOff>
    </xdr:from>
    <xdr:to>
      <xdr:col>21</xdr:col>
      <xdr:colOff>114300</xdr:colOff>
      <xdr:row>8</xdr:row>
      <xdr:rowOff>76200</xdr:rowOff>
    </xdr:to>
    <xdr:sp>
      <xdr:nvSpPr>
        <xdr:cNvPr id="31" name="AutoShape 116"/>
        <xdr:cNvSpPr>
          <a:spLocks/>
        </xdr:cNvSpPr>
      </xdr:nvSpPr>
      <xdr:spPr>
        <a:xfrm>
          <a:off x="4495800" y="1295400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8</xdr:row>
      <xdr:rowOff>0</xdr:rowOff>
    </xdr:from>
    <xdr:to>
      <xdr:col>3</xdr:col>
      <xdr:colOff>114300</xdr:colOff>
      <xdr:row>8</xdr:row>
      <xdr:rowOff>76200</xdr:rowOff>
    </xdr:to>
    <xdr:sp>
      <xdr:nvSpPr>
        <xdr:cNvPr id="32" name="AutoShape 115"/>
        <xdr:cNvSpPr>
          <a:spLocks/>
        </xdr:cNvSpPr>
      </xdr:nvSpPr>
      <xdr:spPr>
        <a:xfrm>
          <a:off x="552450" y="1295400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21</xdr:col>
      <xdr:colOff>0</xdr:colOff>
      <xdr:row>8</xdr:row>
      <xdr:rowOff>0</xdr:rowOff>
    </xdr:to>
    <xdr:grpSp>
      <xdr:nvGrpSpPr>
        <xdr:cNvPr id="33" name="Group 12"/>
        <xdr:cNvGrpSpPr>
          <a:grpSpLocks/>
        </xdr:cNvGrpSpPr>
      </xdr:nvGrpSpPr>
      <xdr:grpSpPr>
        <a:xfrm>
          <a:off x="657225" y="485775"/>
          <a:ext cx="3943350" cy="809625"/>
          <a:chOff x="34" y="51"/>
          <a:chExt cx="204" cy="51"/>
        </a:xfrm>
        <a:solidFill>
          <a:srgbClr val="FFFFFF"/>
        </a:solidFill>
      </xdr:grpSpPr>
      <xdr:grpSp>
        <xdr:nvGrpSpPr>
          <xdr:cNvPr id="34" name="Group 3"/>
          <xdr:cNvGrpSpPr>
            <a:grpSpLocks/>
          </xdr:cNvGrpSpPr>
        </xdr:nvGrpSpPr>
        <xdr:grpSpPr>
          <a:xfrm>
            <a:off x="34" y="51"/>
            <a:ext cx="68" cy="51"/>
            <a:chOff x="34" y="51"/>
            <a:chExt cx="68" cy="51"/>
          </a:xfrm>
          <a:solidFill>
            <a:srgbClr val="FFFFFF"/>
          </a:solidFill>
        </xdr:grpSpPr>
        <xdr:sp>
          <xdr:nvSpPr>
            <xdr:cNvPr id="35" name="Line 1"/>
            <xdr:cNvSpPr>
              <a:spLocks/>
            </xdr:cNvSpPr>
          </xdr:nvSpPr>
          <xdr:spPr>
            <a:xfrm flipH="1">
              <a:off x="34" y="51"/>
              <a:ext cx="34" cy="51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36" name="Line 2"/>
            <xdr:cNvSpPr>
              <a:spLocks/>
            </xdr:cNvSpPr>
          </xdr:nvSpPr>
          <xdr:spPr>
            <a:xfrm>
              <a:off x="68" y="51"/>
              <a:ext cx="34" cy="51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37" name="Group 4"/>
          <xdr:cNvGrpSpPr>
            <a:grpSpLocks/>
          </xdr:cNvGrpSpPr>
        </xdr:nvGrpSpPr>
        <xdr:grpSpPr>
          <a:xfrm>
            <a:off x="102" y="51"/>
            <a:ext cx="68" cy="51"/>
            <a:chOff x="34" y="51"/>
            <a:chExt cx="68" cy="51"/>
          </a:xfrm>
          <a:solidFill>
            <a:srgbClr val="FFFFFF"/>
          </a:solidFill>
        </xdr:grpSpPr>
        <xdr:sp>
          <xdr:nvSpPr>
            <xdr:cNvPr id="38" name="Line 5"/>
            <xdr:cNvSpPr>
              <a:spLocks/>
            </xdr:cNvSpPr>
          </xdr:nvSpPr>
          <xdr:spPr>
            <a:xfrm flipH="1">
              <a:off x="34" y="51"/>
              <a:ext cx="34" cy="51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39" name="Line 6"/>
            <xdr:cNvSpPr>
              <a:spLocks/>
            </xdr:cNvSpPr>
          </xdr:nvSpPr>
          <xdr:spPr>
            <a:xfrm>
              <a:off x="68" y="51"/>
              <a:ext cx="34" cy="51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40" name="Group 7"/>
          <xdr:cNvGrpSpPr>
            <a:grpSpLocks/>
          </xdr:cNvGrpSpPr>
        </xdr:nvGrpSpPr>
        <xdr:grpSpPr>
          <a:xfrm>
            <a:off x="170" y="51"/>
            <a:ext cx="68" cy="51"/>
            <a:chOff x="34" y="51"/>
            <a:chExt cx="68" cy="51"/>
          </a:xfrm>
          <a:solidFill>
            <a:srgbClr val="FFFFFF"/>
          </a:solidFill>
        </xdr:grpSpPr>
        <xdr:sp>
          <xdr:nvSpPr>
            <xdr:cNvPr id="41" name="Line 8"/>
            <xdr:cNvSpPr>
              <a:spLocks/>
            </xdr:cNvSpPr>
          </xdr:nvSpPr>
          <xdr:spPr>
            <a:xfrm flipH="1">
              <a:off x="34" y="51"/>
              <a:ext cx="34" cy="51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2" name="Line 9"/>
            <xdr:cNvSpPr>
              <a:spLocks/>
            </xdr:cNvSpPr>
          </xdr:nvSpPr>
          <xdr:spPr>
            <a:xfrm>
              <a:off x="68" y="51"/>
              <a:ext cx="34" cy="51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sp>
        <xdr:nvSpPr>
          <xdr:cNvPr id="43" name="Line 10"/>
          <xdr:cNvSpPr>
            <a:spLocks/>
          </xdr:cNvSpPr>
        </xdr:nvSpPr>
        <xdr:spPr>
          <a:xfrm>
            <a:off x="35" y="102"/>
            <a:ext cx="20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4" name="Line 11"/>
          <xdr:cNvSpPr>
            <a:spLocks/>
          </xdr:cNvSpPr>
        </xdr:nvSpPr>
        <xdr:spPr>
          <a:xfrm>
            <a:off x="68" y="51"/>
            <a:ext cx="1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133350</xdr:colOff>
      <xdr:row>10</xdr:row>
      <xdr:rowOff>0</xdr:rowOff>
    </xdr:from>
    <xdr:to>
      <xdr:col>21</xdr:col>
      <xdr:colOff>104775</xdr:colOff>
      <xdr:row>10</xdr:row>
      <xdr:rowOff>0</xdr:rowOff>
    </xdr:to>
    <xdr:sp>
      <xdr:nvSpPr>
        <xdr:cNvPr id="45" name="Line 13"/>
        <xdr:cNvSpPr>
          <a:spLocks/>
        </xdr:cNvSpPr>
      </xdr:nvSpPr>
      <xdr:spPr>
        <a:xfrm>
          <a:off x="571500" y="1638300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114300</xdr:rowOff>
    </xdr:from>
    <xdr:to>
      <xdr:col>3</xdr:col>
      <xdr:colOff>0</xdr:colOff>
      <xdr:row>10</xdr:row>
      <xdr:rowOff>57150</xdr:rowOff>
    </xdr:to>
    <xdr:sp>
      <xdr:nvSpPr>
        <xdr:cNvPr id="46" name="Line 15"/>
        <xdr:cNvSpPr>
          <a:spLocks/>
        </xdr:cNvSpPr>
      </xdr:nvSpPr>
      <xdr:spPr>
        <a:xfrm>
          <a:off x="657225" y="15716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114300</xdr:rowOff>
    </xdr:from>
    <xdr:to>
      <xdr:col>6</xdr:col>
      <xdr:colOff>0</xdr:colOff>
      <xdr:row>10</xdr:row>
      <xdr:rowOff>57150</xdr:rowOff>
    </xdr:to>
    <xdr:sp>
      <xdr:nvSpPr>
        <xdr:cNvPr id="47" name="Line 16"/>
        <xdr:cNvSpPr>
          <a:spLocks/>
        </xdr:cNvSpPr>
      </xdr:nvSpPr>
      <xdr:spPr>
        <a:xfrm>
          <a:off x="1314450" y="15716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114300</xdr:rowOff>
    </xdr:from>
    <xdr:to>
      <xdr:col>9</xdr:col>
      <xdr:colOff>0</xdr:colOff>
      <xdr:row>10</xdr:row>
      <xdr:rowOff>57150</xdr:rowOff>
    </xdr:to>
    <xdr:sp>
      <xdr:nvSpPr>
        <xdr:cNvPr id="48" name="Line 17"/>
        <xdr:cNvSpPr>
          <a:spLocks/>
        </xdr:cNvSpPr>
      </xdr:nvSpPr>
      <xdr:spPr>
        <a:xfrm>
          <a:off x="1971675" y="15716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114300</xdr:rowOff>
    </xdr:from>
    <xdr:to>
      <xdr:col>12</xdr:col>
      <xdr:colOff>0</xdr:colOff>
      <xdr:row>10</xdr:row>
      <xdr:rowOff>57150</xdr:rowOff>
    </xdr:to>
    <xdr:sp>
      <xdr:nvSpPr>
        <xdr:cNvPr id="49" name="Line 18"/>
        <xdr:cNvSpPr>
          <a:spLocks/>
        </xdr:cNvSpPr>
      </xdr:nvSpPr>
      <xdr:spPr>
        <a:xfrm>
          <a:off x="2628900" y="15716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114300</xdr:rowOff>
    </xdr:from>
    <xdr:to>
      <xdr:col>15</xdr:col>
      <xdr:colOff>0</xdr:colOff>
      <xdr:row>10</xdr:row>
      <xdr:rowOff>57150</xdr:rowOff>
    </xdr:to>
    <xdr:sp>
      <xdr:nvSpPr>
        <xdr:cNvPr id="50" name="Line 19"/>
        <xdr:cNvSpPr>
          <a:spLocks/>
        </xdr:cNvSpPr>
      </xdr:nvSpPr>
      <xdr:spPr>
        <a:xfrm>
          <a:off x="3286125" y="15716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114300</xdr:rowOff>
    </xdr:from>
    <xdr:to>
      <xdr:col>18</xdr:col>
      <xdr:colOff>0</xdr:colOff>
      <xdr:row>10</xdr:row>
      <xdr:rowOff>57150</xdr:rowOff>
    </xdr:to>
    <xdr:sp>
      <xdr:nvSpPr>
        <xdr:cNvPr id="51" name="Line 20"/>
        <xdr:cNvSpPr>
          <a:spLocks/>
        </xdr:cNvSpPr>
      </xdr:nvSpPr>
      <xdr:spPr>
        <a:xfrm>
          <a:off x="3943350" y="15716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114300</xdr:rowOff>
    </xdr:from>
    <xdr:to>
      <xdr:col>21</xdr:col>
      <xdr:colOff>0</xdr:colOff>
      <xdr:row>10</xdr:row>
      <xdr:rowOff>57150</xdr:rowOff>
    </xdr:to>
    <xdr:sp>
      <xdr:nvSpPr>
        <xdr:cNvPr id="52" name="Line 21"/>
        <xdr:cNvSpPr>
          <a:spLocks/>
        </xdr:cNvSpPr>
      </xdr:nvSpPr>
      <xdr:spPr>
        <a:xfrm>
          <a:off x="4600575" y="15716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12</xdr:row>
      <xdr:rowOff>0</xdr:rowOff>
    </xdr:from>
    <xdr:to>
      <xdr:col>21</xdr:col>
      <xdr:colOff>104775</xdr:colOff>
      <xdr:row>12</xdr:row>
      <xdr:rowOff>0</xdr:rowOff>
    </xdr:to>
    <xdr:sp>
      <xdr:nvSpPr>
        <xdr:cNvPr id="53" name="Line 22"/>
        <xdr:cNvSpPr>
          <a:spLocks/>
        </xdr:cNvSpPr>
      </xdr:nvSpPr>
      <xdr:spPr>
        <a:xfrm>
          <a:off x="581025" y="198120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15</xdr:row>
      <xdr:rowOff>0</xdr:rowOff>
    </xdr:from>
    <xdr:to>
      <xdr:col>21</xdr:col>
      <xdr:colOff>104775</xdr:colOff>
      <xdr:row>15</xdr:row>
      <xdr:rowOff>0</xdr:rowOff>
    </xdr:to>
    <xdr:sp>
      <xdr:nvSpPr>
        <xdr:cNvPr id="54" name="Line 23"/>
        <xdr:cNvSpPr>
          <a:spLocks/>
        </xdr:cNvSpPr>
      </xdr:nvSpPr>
      <xdr:spPr>
        <a:xfrm>
          <a:off x="581025" y="246697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18</xdr:row>
      <xdr:rowOff>0</xdr:rowOff>
    </xdr:from>
    <xdr:to>
      <xdr:col>21</xdr:col>
      <xdr:colOff>104775</xdr:colOff>
      <xdr:row>18</xdr:row>
      <xdr:rowOff>0</xdr:rowOff>
    </xdr:to>
    <xdr:sp>
      <xdr:nvSpPr>
        <xdr:cNvPr id="55" name="Line 24"/>
        <xdr:cNvSpPr>
          <a:spLocks/>
        </xdr:cNvSpPr>
      </xdr:nvSpPr>
      <xdr:spPr>
        <a:xfrm>
          <a:off x="581025" y="297180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0</xdr:rowOff>
    </xdr:from>
    <xdr:to>
      <xdr:col>21</xdr:col>
      <xdr:colOff>104775</xdr:colOff>
      <xdr:row>21</xdr:row>
      <xdr:rowOff>0</xdr:rowOff>
    </xdr:to>
    <xdr:sp>
      <xdr:nvSpPr>
        <xdr:cNvPr id="56" name="Line 25"/>
        <xdr:cNvSpPr>
          <a:spLocks/>
        </xdr:cNvSpPr>
      </xdr:nvSpPr>
      <xdr:spPr>
        <a:xfrm>
          <a:off x="581025" y="345757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25</xdr:row>
      <xdr:rowOff>0</xdr:rowOff>
    </xdr:from>
    <xdr:to>
      <xdr:col>21</xdr:col>
      <xdr:colOff>104775</xdr:colOff>
      <xdr:row>25</xdr:row>
      <xdr:rowOff>0</xdr:rowOff>
    </xdr:to>
    <xdr:sp>
      <xdr:nvSpPr>
        <xdr:cNvPr id="57" name="Line 26"/>
        <xdr:cNvSpPr>
          <a:spLocks/>
        </xdr:cNvSpPr>
      </xdr:nvSpPr>
      <xdr:spPr>
        <a:xfrm>
          <a:off x="581025" y="412432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21</xdr:col>
      <xdr:colOff>0</xdr:colOff>
      <xdr:row>14</xdr:row>
      <xdr:rowOff>0</xdr:rowOff>
    </xdr:to>
    <xdr:sp>
      <xdr:nvSpPr>
        <xdr:cNvPr id="58" name="AutoShape 27"/>
        <xdr:cNvSpPr>
          <a:spLocks/>
        </xdr:cNvSpPr>
      </xdr:nvSpPr>
      <xdr:spPr>
        <a:xfrm rot="10800000" flipH="1">
          <a:off x="657225" y="1981200"/>
          <a:ext cx="3943350" cy="323850"/>
        </a:xfrm>
        <a:prstGeom prst="rtTriangle">
          <a:avLst/>
        </a:prstGeom>
        <a:pattFill prst="ltVert">
          <a:fgClr>
            <a:srgbClr val="339966"/>
          </a:fgClr>
          <a:bgClr>
            <a:srgbClr val="FFFFFF"/>
          </a:bgClr>
        </a:patt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21</xdr:col>
      <xdr:colOff>0</xdr:colOff>
      <xdr:row>17</xdr:row>
      <xdr:rowOff>0</xdr:rowOff>
    </xdr:to>
    <xdr:sp>
      <xdr:nvSpPr>
        <xdr:cNvPr id="59" name="AutoShape 28"/>
        <xdr:cNvSpPr>
          <a:spLocks/>
        </xdr:cNvSpPr>
      </xdr:nvSpPr>
      <xdr:spPr>
        <a:xfrm rot="10800000">
          <a:off x="657225" y="2466975"/>
          <a:ext cx="3943350" cy="323850"/>
        </a:xfrm>
        <a:prstGeom prst="rtTriangle">
          <a:avLst/>
        </a:prstGeom>
        <a:pattFill prst="ltVert">
          <a:fgClr>
            <a:srgbClr val="339966"/>
          </a:fgClr>
          <a:bgClr>
            <a:srgbClr val="FFFFFF"/>
          </a:bgClr>
        </a:patt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11</xdr:row>
      <xdr:rowOff>0</xdr:rowOff>
    </xdr:from>
    <xdr:to>
      <xdr:col>21</xdr:col>
      <xdr:colOff>76200</xdr:colOff>
      <xdr:row>11</xdr:row>
      <xdr:rowOff>0</xdr:rowOff>
    </xdr:to>
    <xdr:sp>
      <xdr:nvSpPr>
        <xdr:cNvPr id="60" name="Line 29"/>
        <xdr:cNvSpPr>
          <a:spLocks/>
        </xdr:cNvSpPr>
      </xdr:nvSpPr>
      <xdr:spPr>
        <a:xfrm>
          <a:off x="581025" y="1819275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152400</xdr:rowOff>
    </xdr:from>
    <xdr:to>
      <xdr:col>21</xdr:col>
      <xdr:colOff>0</xdr:colOff>
      <xdr:row>11</xdr:row>
      <xdr:rowOff>38100</xdr:rowOff>
    </xdr:to>
    <xdr:sp>
      <xdr:nvSpPr>
        <xdr:cNvPr id="61" name="Line 30"/>
        <xdr:cNvSpPr>
          <a:spLocks/>
        </xdr:cNvSpPr>
      </xdr:nvSpPr>
      <xdr:spPr>
        <a:xfrm>
          <a:off x="4600575" y="17907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152400</xdr:rowOff>
    </xdr:from>
    <xdr:to>
      <xdr:col>3</xdr:col>
      <xdr:colOff>0</xdr:colOff>
      <xdr:row>11</xdr:row>
      <xdr:rowOff>38100</xdr:rowOff>
    </xdr:to>
    <xdr:sp>
      <xdr:nvSpPr>
        <xdr:cNvPr id="62" name="Line 31"/>
        <xdr:cNvSpPr>
          <a:spLocks/>
        </xdr:cNvSpPr>
      </xdr:nvSpPr>
      <xdr:spPr>
        <a:xfrm>
          <a:off x="657225" y="17907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21</xdr:col>
      <xdr:colOff>0</xdr:colOff>
      <xdr:row>19</xdr:row>
      <xdr:rowOff>38100</xdr:rowOff>
    </xdr:to>
    <xdr:sp>
      <xdr:nvSpPr>
        <xdr:cNvPr id="63" name="AutoShape 32"/>
        <xdr:cNvSpPr>
          <a:spLocks/>
        </xdr:cNvSpPr>
      </xdr:nvSpPr>
      <xdr:spPr>
        <a:xfrm rot="10800000" flipH="1">
          <a:off x="1314450" y="2971800"/>
          <a:ext cx="3286125" cy="200025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21</xdr:col>
      <xdr:colOff>0</xdr:colOff>
      <xdr:row>23</xdr:row>
      <xdr:rowOff>0</xdr:rowOff>
    </xdr:to>
    <xdr:sp>
      <xdr:nvSpPr>
        <xdr:cNvPr id="64" name="AutoShape 33"/>
        <xdr:cNvSpPr>
          <a:spLocks/>
        </xdr:cNvSpPr>
      </xdr:nvSpPr>
      <xdr:spPr>
        <a:xfrm rot="10800000" flipH="1">
          <a:off x="1971675" y="3457575"/>
          <a:ext cx="2628900" cy="3429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21</xdr:col>
      <xdr:colOff>0</xdr:colOff>
      <xdr:row>27</xdr:row>
      <xdr:rowOff>38100</xdr:rowOff>
    </xdr:to>
    <xdr:sp>
      <xdr:nvSpPr>
        <xdr:cNvPr id="65" name="AutoShape 34"/>
        <xdr:cNvSpPr>
          <a:spLocks/>
        </xdr:cNvSpPr>
      </xdr:nvSpPr>
      <xdr:spPr>
        <a:xfrm rot="10800000" flipH="1">
          <a:off x="2628900" y="4124325"/>
          <a:ext cx="1971675" cy="3810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12</xdr:col>
      <xdr:colOff>0</xdr:colOff>
      <xdr:row>27</xdr:row>
      <xdr:rowOff>38100</xdr:rowOff>
    </xdr:to>
    <xdr:sp>
      <xdr:nvSpPr>
        <xdr:cNvPr id="66" name="AutoShape 35"/>
        <xdr:cNvSpPr>
          <a:spLocks/>
        </xdr:cNvSpPr>
      </xdr:nvSpPr>
      <xdr:spPr>
        <a:xfrm rot="10800000">
          <a:off x="657225" y="4124325"/>
          <a:ext cx="1971675" cy="3810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9</xdr:col>
      <xdr:colOff>0</xdr:colOff>
      <xdr:row>23</xdr:row>
      <xdr:rowOff>0</xdr:rowOff>
    </xdr:to>
    <xdr:sp>
      <xdr:nvSpPr>
        <xdr:cNvPr id="67" name="AutoShape 36"/>
        <xdr:cNvSpPr>
          <a:spLocks/>
        </xdr:cNvSpPr>
      </xdr:nvSpPr>
      <xdr:spPr>
        <a:xfrm rot="10800000">
          <a:off x="657225" y="3457575"/>
          <a:ext cx="1314450" cy="3429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6</xdr:col>
      <xdr:colOff>0</xdr:colOff>
      <xdr:row>19</xdr:row>
      <xdr:rowOff>38100</xdr:rowOff>
    </xdr:to>
    <xdr:sp>
      <xdr:nvSpPr>
        <xdr:cNvPr id="68" name="AutoShape 37"/>
        <xdr:cNvSpPr>
          <a:spLocks/>
        </xdr:cNvSpPr>
      </xdr:nvSpPr>
      <xdr:spPr>
        <a:xfrm rot="10800000">
          <a:off x="657225" y="2971800"/>
          <a:ext cx="657225" cy="200025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0</xdr:colOff>
      <xdr:row>53</xdr:row>
      <xdr:rowOff>76200</xdr:rowOff>
    </xdr:to>
    <xdr:sp>
      <xdr:nvSpPr>
        <xdr:cNvPr id="69" name="Line 38"/>
        <xdr:cNvSpPr>
          <a:spLocks/>
        </xdr:cNvSpPr>
      </xdr:nvSpPr>
      <xdr:spPr>
        <a:xfrm>
          <a:off x="657225" y="1905000"/>
          <a:ext cx="0" cy="6905625"/>
        </a:xfrm>
        <a:prstGeom prst="line">
          <a:avLst/>
        </a:prstGeom>
        <a:noFill/>
        <a:ln w="63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0</xdr:colOff>
      <xdr:row>53</xdr:row>
      <xdr:rowOff>76200</xdr:rowOff>
    </xdr:to>
    <xdr:sp>
      <xdr:nvSpPr>
        <xdr:cNvPr id="70" name="Line 39"/>
        <xdr:cNvSpPr>
          <a:spLocks/>
        </xdr:cNvSpPr>
      </xdr:nvSpPr>
      <xdr:spPr>
        <a:xfrm>
          <a:off x="1314450" y="1905000"/>
          <a:ext cx="0" cy="6905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0</xdr:colOff>
      <xdr:row>53</xdr:row>
      <xdr:rowOff>76200</xdr:rowOff>
    </xdr:to>
    <xdr:sp>
      <xdr:nvSpPr>
        <xdr:cNvPr id="71" name="Line 40"/>
        <xdr:cNvSpPr>
          <a:spLocks/>
        </xdr:cNvSpPr>
      </xdr:nvSpPr>
      <xdr:spPr>
        <a:xfrm>
          <a:off x="1971675" y="1905000"/>
          <a:ext cx="0" cy="6905625"/>
        </a:xfrm>
        <a:prstGeom prst="line">
          <a:avLst/>
        </a:prstGeom>
        <a:noFill/>
        <a:ln w="63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85725</xdr:rowOff>
    </xdr:from>
    <xdr:to>
      <xdr:col>12</xdr:col>
      <xdr:colOff>0</xdr:colOff>
      <xdr:row>53</xdr:row>
      <xdr:rowOff>76200</xdr:rowOff>
    </xdr:to>
    <xdr:sp>
      <xdr:nvSpPr>
        <xdr:cNvPr id="72" name="Line 41"/>
        <xdr:cNvSpPr>
          <a:spLocks/>
        </xdr:cNvSpPr>
      </xdr:nvSpPr>
      <xdr:spPr>
        <a:xfrm>
          <a:off x="2628900" y="1905000"/>
          <a:ext cx="0" cy="6905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85725</xdr:rowOff>
    </xdr:from>
    <xdr:to>
      <xdr:col>15</xdr:col>
      <xdr:colOff>0</xdr:colOff>
      <xdr:row>53</xdr:row>
      <xdr:rowOff>76200</xdr:rowOff>
    </xdr:to>
    <xdr:sp>
      <xdr:nvSpPr>
        <xdr:cNvPr id="73" name="Line 42"/>
        <xdr:cNvSpPr>
          <a:spLocks/>
        </xdr:cNvSpPr>
      </xdr:nvSpPr>
      <xdr:spPr>
        <a:xfrm>
          <a:off x="3286125" y="1905000"/>
          <a:ext cx="0" cy="6905625"/>
        </a:xfrm>
        <a:prstGeom prst="line">
          <a:avLst/>
        </a:prstGeom>
        <a:noFill/>
        <a:ln w="63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11</xdr:row>
      <xdr:rowOff>85725</xdr:rowOff>
    </xdr:from>
    <xdr:to>
      <xdr:col>18</xdr:col>
      <xdr:colOff>0</xdr:colOff>
      <xdr:row>53</xdr:row>
      <xdr:rowOff>76200</xdr:rowOff>
    </xdr:to>
    <xdr:sp>
      <xdr:nvSpPr>
        <xdr:cNvPr id="74" name="Line 43"/>
        <xdr:cNvSpPr>
          <a:spLocks/>
        </xdr:cNvSpPr>
      </xdr:nvSpPr>
      <xdr:spPr>
        <a:xfrm>
          <a:off x="3943350" y="1905000"/>
          <a:ext cx="0" cy="6905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85725</xdr:rowOff>
    </xdr:from>
    <xdr:to>
      <xdr:col>21</xdr:col>
      <xdr:colOff>0</xdr:colOff>
      <xdr:row>53</xdr:row>
      <xdr:rowOff>66675</xdr:rowOff>
    </xdr:to>
    <xdr:sp>
      <xdr:nvSpPr>
        <xdr:cNvPr id="75" name="Line 44"/>
        <xdr:cNvSpPr>
          <a:spLocks/>
        </xdr:cNvSpPr>
      </xdr:nvSpPr>
      <xdr:spPr>
        <a:xfrm>
          <a:off x="4600575" y="1905000"/>
          <a:ext cx="0" cy="6896100"/>
        </a:xfrm>
        <a:prstGeom prst="line">
          <a:avLst/>
        </a:prstGeom>
        <a:noFill/>
        <a:ln w="63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22</xdr:col>
      <xdr:colOff>9525</xdr:colOff>
      <xdr:row>7</xdr:row>
      <xdr:rowOff>133350</xdr:rowOff>
    </xdr:to>
    <xdr:sp>
      <xdr:nvSpPr>
        <xdr:cNvPr id="76" name="Line 45"/>
        <xdr:cNvSpPr>
          <a:spLocks/>
        </xdr:cNvSpPr>
      </xdr:nvSpPr>
      <xdr:spPr>
        <a:xfrm flipV="1">
          <a:off x="438150" y="1266825"/>
          <a:ext cx="43910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66675</xdr:colOff>
      <xdr:row>7</xdr:row>
      <xdr:rowOff>9525</xdr:rowOff>
    </xdr:from>
    <xdr:to>
      <xdr:col>23</xdr:col>
      <xdr:colOff>209550</xdr:colOff>
      <xdr:row>8</xdr:row>
      <xdr:rowOff>104775</xdr:rowOff>
    </xdr:to>
    <xdr:grpSp>
      <xdr:nvGrpSpPr>
        <xdr:cNvPr id="77" name="Group 46"/>
        <xdr:cNvGrpSpPr>
          <a:grpSpLocks/>
        </xdr:cNvGrpSpPr>
      </xdr:nvGrpSpPr>
      <xdr:grpSpPr>
        <a:xfrm>
          <a:off x="4886325" y="1143000"/>
          <a:ext cx="361950" cy="257175"/>
          <a:chOff x="383" y="1952"/>
          <a:chExt cx="28" cy="28"/>
        </a:xfrm>
        <a:solidFill>
          <a:srgbClr val="FFFFFF"/>
        </a:solidFill>
      </xdr:grpSpPr>
      <xdr:sp>
        <xdr:nvSpPr>
          <xdr:cNvPr id="78" name="Oval 47"/>
          <xdr:cNvSpPr>
            <a:spLocks/>
          </xdr:cNvSpPr>
        </xdr:nvSpPr>
        <xdr:spPr>
          <a:xfrm>
            <a:off x="390" y="1959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9" name="Line 48"/>
          <xdr:cNvSpPr>
            <a:spLocks/>
          </xdr:cNvSpPr>
        </xdr:nvSpPr>
        <xdr:spPr>
          <a:xfrm>
            <a:off x="397" y="1952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0" name="Line 49"/>
          <xdr:cNvSpPr>
            <a:spLocks/>
          </xdr:cNvSpPr>
        </xdr:nvSpPr>
        <xdr:spPr>
          <a:xfrm rot="16200000">
            <a:off x="383" y="1966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27</xdr:row>
      <xdr:rowOff>0</xdr:rowOff>
    </xdr:from>
    <xdr:to>
      <xdr:col>25</xdr:col>
      <xdr:colOff>0</xdr:colOff>
      <xdr:row>32</xdr:row>
      <xdr:rowOff>19050</xdr:rowOff>
    </xdr:to>
    <xdr:grpSp>
      <xdr:nvGrpSpPr>
        <xdr:cNvPr id="81" name="Group 57"/>
        <xdr:cNvGrpSpPr>
          <a:grpSpLocks/>
        </xdr:cNvGrpSpPr>
      </xdr:nvGrpSpPr>
      <xdr:grpSpPr>
        <a:xfrm>
          <a:off x="4819650" y="4467225"/>
          <a:ext cx="657225" cy="828675"/>
          <a:chOff x="374" y="620"/>
          <a:chExt cx="51" cy="87"/>
        </a:xfrm>
        <a:solidFill>
          <a:srgbClr val="FFFFFF"/>
        </a:solidFill>
      </xdr:grpSpPr>
      <xdr:sp>
        <xdr:nvSpPr>
          <xdr:cNvPr id="82" name="Line 50"/>
          <xdr:cNvSpPr>
            <a:spLocks/>
          </xdr:cNvSpPr>
        </xdr:nvSpPr>
        <xdr:spPr>
          <a:xfrm flipV="1">
            <a:off x="425" y="620"/>
            <a:ext cx="0" cy="85"/>
          </a:xfrm>
          <a:prstGeom prst="line">
            <a:avLst/>
          </a:prstGeom>
          <a:noFill/>
          <a:ln w="25400" cmpd="sng">
            <a:solidFill>
              <a:srgbClr val="008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3" name="Line 51"/>
          <xdr:cNvSpPr>
            <a:spLocks/>
          </xdr:cNvSpPr>
        </xdr:nvSpPr>
        <xdr:spPr>
          <a:xfrm flipH="1">
            <a:off x="374" y="620"/>
            <a:ext cx="51" cy="87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4" name="Line 52"/>
          <xdr:cNvSpPr>
            <a:spLocks/>
          </xdr:cNvSpPr>
        </xdr:nvSpPr>
        <xdr:spPr>
          <a:xfrm flipV="1">
            <a:off x="374" y="705"/>
            <a:ext cx="51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</xdr:row>
      <xdr:rowOff>95250</xdr:rowOff>
    </xdr:from>
    <xdr:to>
      <xdr:col>1</xdr:col>
      <xdr:colOff>0</xdr:colOff>
      <xdr:row>8</xdr:row>
      <xdr:rowOff>57150</xdr:rowOff>
    </xdr:to>
    <xdr:sp>
      <xdr:nvSpPr>
        <xdr:cNvPr id="85" name="Line 62"/>
        <xdr:cNvSpPr>
          <a:spLocks/>
        </xdr:cNvSpPr>
      </xdr:nvSpPr>
      <xdr:spPr>
        <a:xfrm flipV="1">
          <a:off x="219075" y="4191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152400</xdr:colOff>
      <xdr:row>8</xdr:row>
      <xdr:rowOff>0</xdr:rowOff>
    </xdr:from>
    <xdr:to>
      <xdr:col>1</xdr:col>
      <xdr:colOff>76200</xdr:colOff>
      <xdr:row>8</xdr:row>
      <xdr:rowOff>0</xdr:rowOff>
    </xdr:to>
    <xdr:sp>
      <xdr:nvSpPr>
        <xdr:cNvPr id="86" name="Line 63"/>
        <xdr:cNvSpPr>
          <a:spLocks/>
        </xdr:cNvSpPr>
      </xdr:nvSpPr>
      <xdr:spPr>
        <a:xfrm>
          <a:off x="152400" y="12954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152400</xdr:colOff>
      <xdr:row>3</xdr:row>
      <xdr:rowOff>0</xdr:rowOff>
    </xdr:from>
    <xdr:to>
      <xdr:col>1</xdr:col>
      <xdr:colOff>76200</xdr:colOff>
      <xdr:row>3</xdr:row>
      <xdr:rowOff>0</xdr:rowOff>
    </xdr:to>
    <xdr:sp>
      <xdr:nvSpPr>
        <xdr:cNvPr id="87" name="Line 64"/>
        <xdr:cNvSpPr>
          <a:spLocks/>
        </xdr:cNvSpPr>
      </xdr:nvSpPr>
      <xdr:spPr>
        <a:xfrm>
          <a:off x="152400" y="485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0</xdr:colOff>
      <xdr:row>27</xdr:row>
      <xdr:rowOff>0</xdr:rowOff>
    </xdr:from>
    <xdr:to>
      <xdr:col>29</xdr:col>
      <xdr:colOff>0</xdr:colOff>
      <xdr:row>32</xdr:row>
      <xdr:rowOff>19050</xdr:rowOff>
    </xdr:to>
    <xdr:grpSp>
      <xdr:nvGrpSpPr>
        <xdr:cNvPr id="88" name="Group 65"/>
        <xdr:cNvGrpSpPr>
          <a:grpSpLocks/>
        </xdr:cNvGrpSpPr>
      </xdr:nvGrpSpPr>
      <xdr:grpSpPr>
        <a:xfrm>
          <a:off x="5695950" y="4467225"/>
          <a:ext cx="657225" cy="828675"/>
          <a:chOff x="374" y="620"/>
          <a:chExt cx="51" cy="87"/>
        </a:xfrm>
        <a:solidFill>
          <a:srgbClr val="FFFFFF"/>
        </a:solidFill>
      </xdr:grpSpPr>
      <xdr:sp>
        <xdr:nvSpPr>
          <xdr:cNvPr id="89" name="Line 66"/>
          <xdr:cNvSpPr>
            <a:spLocks/>
          </xdr:cNvSpPr>
        </xdr:nvSpPr>
        <xdr:spPr>
          <a:xfrm flipV="1">
            <a:off x="425" y="620"/>
            <a:ext cx="0" cy="85"/>
          </a:xfrm>
          <a:prstGeom prst="line">
            <a:avLst/>
          </a:prstGeom>
          <a:noFill/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0" name="Line 67"/>
          <xdr:cNvSpPr>
            <a:spLocks/>
          </xdr:cNvSpPr>
        </xdr:nvSpPr>
        <xdr:spPr>
          <a:xfrm flipH="1">
            <a:off x="374" y="620"/>
            <a:ext cx="51" cy="8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1" name="Line 68"/>
          <xdr:cNvSpPr>
            <a:spLocks/>
          </xdr:cNvSpPr>
        </xdr:nvSpPr>
        <xdr:spPr>
          <a:xfrm flipV="1">
            <a:off x="374" y="705"/>
            <a:ext cx="51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31</xdr:row>
      <xdr:rowOff>0</xdr:rowOff>
    </xdr:from>
    <xdr:to>
      <xdr:col>21</xdr:col>
      <xdr:colOff>104775</xdr:colOff>
      <xdr:row>31</xdr:row>
      <xdr:rowOff>0</xdr:rowOff>
    </xdr:to>
    <xdr:sp>
      <xdr:nvSpPr>
        <xdr:cNvPr id="92" name="Line 69"/>
        <xdr:cNvSpPr>
          <a:spLocks/>
        </xdr:cNvSpPr>
      </xdr:nvSpPr>
      <xdr:spPr>
        <a:xfrm>
          <a:off x="581025" y="511492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85725</xdr:rowOff>
    </xdr:from>
    <xdr:to>
      <xdr:col>21</xdr:col>
      <xdr:colOff>0</xdr:colOff>
      <xdr:row>31</xdr:row>
      <xdr:rowOff>0</xdr:rowOff>
    </xdr:to>
    <xdr:sp>
      <xdr:nvSpPr>
        <xdr:cNvPr id="93" name="AutoShape 70"/>
        <xdr:cNvSpPr>
          <a:spLocks noChangeAspect="1"/>
        </xdr:cNvSpPr>
      </xdr:nvSpPr>
      <xdr:spPr>
        <a:xfrm rot="10800000" flipH="1" flipV="1">
          <a:off x="1971675" y="4876800"/>
          <a:ext cx="2628900" cy="238125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32</xdr:row>
      <xdr:rowOff>0</xdr:rowOff>
    </xdr:from>
    <xdr:to>
      <xdr:col>21</xdr:col>
      <xdr:colOff>104775</xdr:colOff>
      <xdr:row>32</xdr:row>
      <xdr:rowOff>0</xdr:rowOff>
    </xdr:to>
    <xdr:sp>
      <xdr:nvSpPr>
        <xdr:cNvPr id="94" name="Line 71"/>
        <xdr:cNvSpPr>
          <a:spLocks/>
        </xdr:cNvSpPr>
      </xdr:nvSpPr>
      <xdr:spPr>
        <a:xfrm>
          <a:off x="581025" y="527685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21</xdr:col>
      <xdr:colOff>0</xdr:colOff>
      <xdr:row>32</xdr:row>
      <xdr:rowOff>123825</xdr:rowOff>
    </xdr:to>
    <xdr:sp>
      <xdr:nvSpPr>
        <xdr:cNvPr id="95" name="AutoShape 72"/>
        <xdr:cNvSpPr>
          <a:spLocks noChangeAspect="1"/>
        </xdr:cNvSpPr>
      </xdr:nvSpPr>
      <xdr:spPr>
        <a:xfrm rot="10800000" flipH="1">
          <a:off x="1971675" y="5276850"/>
          <a:ext cx="2628900" cy="123825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85725</xdr:rowOff>
    </xdr:from>
    <xdr:to>
      <xdr:col>9</xdr:col>
      <xdr:colOff>0</xdr:colOff>
      <xdr:row>31</xdr:row>
      <xdr:rowOff>0</xdr:rowOff>
    </xdr:to>
    <xdr:sp>
      <xdr:nvSpPr>
        <xdr:cNvPr id="96" name="AutoShape 74"/>
        <xdr:cNvSpPr>
          <a:spLocks/>
        </xdr:cNvSpPr>
      </xdr:nvSpPr>
      <xdr:spPr>
        <a:xfrm rot="10800000" flipV="1">
          <a:off x="657225" y="4876800"/>
          <a:ext cx="1314450" cy="238125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123825</xdr:rowOff>
    </xdr:from>
    <xdr:to>
      <xdr:col>21</xdr:col>
      <xdr:colOff>0</xdr:colOff>
      <xdr:row>31</xdr:row>
      <xdr:rowOff>0</xdr:rowOff>
    </xdr:to>
    <xdr:sp>
      <xdr:nvSpPr>
        <xdr:cNvPr id="97" name="Line 75"/>
        <xdr:cNvSpPr>
          <a:spLocks/>
        </xdr:cNvSpPr>
      </xdr:nvSpPr>
      <xdr:spPr>
        <a:xfrm flipH="1" flipV="1">
          <a:off x="657225" y="4752975"/>
          <a:ext cx="3943350" cy="361950"/>
        </a:xfrm>
        <a:prstGeom prst="line">
          <a:avLst/>
        </a:pr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21</xdr:col>
      <xdr:colOff>0</xdr:colOff>
      <xdr:row>33</xdr:row>
      <xdr:rowOff>9525</xdr:rowOff>
    </xdr:to>
    <xdr:sp>
      <xdr:nvSpPr>
        <xdr:cNvPr id="98" name="Line 76"/>
        <xdr:cNvSpPr>
          <a:spLocks/>
        </xdr:cNvSpPr>
      </xdr:nvSpPr>
      <xdr:spPr>
        <a:xfrm flipH="1">
          <a:off x="657225" y="5276850"/>
          <a:ext cx="3943350" cy="17145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9</xdr:col>
      <xdr:colOff>0</xdr:colOff>
      <xdr:row>32</xdr:row>
      <xdr:rowOff>123825</xdr:rowOff>
    </xdr:to>
    <xdr:sp>
      <xdr:nvSpPr>
        <xdr:cNvPr id="99" name="AutoShape 78"/>
        <xdr:cNvSpPr>
          <a:spLocks/>
        </xdr:cNvSpPr>
      </xdr:nvSpPr>
      <xdr:spPr>
        <a:xfrm rot="10800000">
          <a:off x="657225" y="5276850"/>
          <a:ext cx="1314450" cy="123825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37</xdr:row>
      <xdr:rowOff>0</xdr:rowOff>
    </xdr:from>
    <xdr:to>
      <xdr:col>21</xdr:col>
      <xdr:colOff>104775</xdr:colOff>
      <xdr:row>37</xdr:row>
      <xdr:rowOff>0</xdr:rowOff>
    </xdr:to>
    <xdr:sp>
      <xdr:nvSpPr>
        <xdr:cNvPr id="100" name="Line 79"/>
        <xdr:cNvSpPr>
          <a:spLocks/>
        </xdr:cNvSpPr>
      </xdr:nvSpPr>
      <xdr:spPr>
        <a:xfrm>
          <a:off x="581025" y="610552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38</xdr:row>
      <xdr:rowOff>0</xdr:rowOff>
    </xdr:from>
    <xdr:to>
      <xdr:col>21</xdr:col>
      <xdr:colOff>104775</xdr:colOff>
      <xdr:row>38</xdr:row>
      <xdr:rowOff>0</xdr:rowOff>
    </xdr:to>
    <xdr:sp>
      <xdr:nvSpPr>
        <xdr:cNvPr id="101" name="Line 80"/>
        <xdr:cNvSpPr>
          <a:spLocks/>
        </xdr:cNvSpPr>
      </xdr:nvSpPr>
      <xdr:spPr>
        <a:xfrm>
          <a:off x="581025" y="626745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21</xdr:col>
      <xdr:colOff>0</xdr:colOff>
      <xdr:row>39</xdr:row>
      <xdr:rowOff>95250</xdr:rowOff>
    </xdr:to>
    <xdr:sp>
      <xdr:nvSpPr>
        <xdr:cNvPr id="102" name="AutoShape 82"/>
        <xdr:cNvSpPr>
          <a:spLocks noChangeAspect="1"/>
        </xdr:cNvSpPr>
      </xdr:nvSpPr>
      <xdr:spPr>
        <a:xfrm rot="10800000" flipH="1">
          <a:off x="3286125" y="6267450"/>
          <a:ext cx="1314450" cy="276225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9</xdr:col>
      <xdr:colOff>0</xdr:colOff>
      <xdr:row>39</xdr:row>
      <xdr:rowOff>95250</xdr:rowOff>
    </xdr:to>
    <xdr:sp>
      <xdr:nvSpPr>
        <xdr:cNvPr id="103" name="AutoShape 83"/>
        <xdr:cNvSpPr>
          <a:spLocks noChangeAspect="1"/>
        </xdr:cNvSpPr>
      </xdr:nvSpPr>
      <xdr:spPr>
        <a:xfrm rot="10800000">
          <a:off x="657225" y="6267450"/>
          <a:ext cx="1314450" cy="276225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21</xdr:col>
      <xdr:colOff>0</xdr:colOff>
      <xdr:row>37</xdr:row>
      <xdr:rowOff>0</xdr:rowOff>
    </xdr:to>
    <xdr:grpSp>
      <xdr:nvGrpSpPr>
        <xdr:cNvPr id="104" name="Group 85"/>
        <xdr:cNvGrpSpPr>
          <a:grpSpLocks/>
        </xdr:cNvGrpSpPr>
      </xdr:nvGrpSpPr>
      <xdr:grpSpPr>
        <a:xfrm flipV="1">
          <a:off x="657225" y="5781675"/>
          <a:ext cx="3943350" cy="323850"/>
          <a:chOff x="51" y="700"/>
          <a:chExt cx="306" cy="38"/>
        </a:xfrm>
        <a:solidFill>
          <a:srgbClr val="FFFFFF"/>
        </a:solidFill>
      </xdr:grpSpPr>
      <xdr:sp>
        <xdr:nvSpPr>
          <xdr:cNvPr id="105" name="AutoShape 81"/>
          <xdr:cNvSpPr>
            <a:spLocks/>
          </xdr:cNvSpPr>
        </xdr:nvSpPr>
        <xdr:spPr>
          <a:xfrm rot="10800000" flipH="1">
            <a:off x="153" y="700"/>
            <a:ext cx="204" cy="38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6" name="AutoShape 84"/>
          <xdr:cNvSpPr>
            <a:spLocks/>
          </xdr:cNvSpPr>
        </xdr:nvSpPr>
        <xdr:spPr>
          <a:xfrm rot="10800000">
            <a:off x="51" y="700"/>
            <a:ext cx="102" cy="38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45</xdr:row>
      <xdr:rowOff>0</xdr:rowOff>
    </xdr:from>
    <xdr:to>
      <xdr:col>21</xdr:col>
      <xdr:colOff>104775</xdr:colOff>
      <xdr:row>45</xdr:row>
      <xdr:rowOff>0</xdr:rowOff>
    </xdr:to>
    <xdr:sp>
      <xdr:nvSpPr>
        <xdr:cNvPr id="107" name="Line 87"/>
        <xdr:cNvSpPr>
          <a:spLocks/>
        </xdr:cNvSpPr>
      </xdr:nvSpPr>
      <xdr:spPr>
        <a:xfrm>
          <a:off x="581025" y="743902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50</xdr:row>
      <xdr:rowOff>0</xdr:rowOff>
    </xdr:from>
    <xdr:to>
      <xdr:col>21</xdr:col>
      <xdr:colOff>104775</xdr:colOff>
      <xdr:row>50</xdr:row>
      <xdr:rowOff>0</xdr:rowOff>
    </xdr:to>
    <xdr:sp>
      <xdr:nvSpPr>
        <xdr:cNvPr id="108" name="Line 88"/>
        <xdr:cNvSpPr>
          <a:spLocks/>
        </xdr:cNvSpPr>
      </xdr:nvSpPr>
      <xdr:spPr>
        <a:xfrm>
          <a:off x="581025" y="824865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0</xdr:colOff>
      <xdr:row>39</xdr:row>
      <xdr:rowOff>95250</xdr:rowOff>
    </xdr:to>
    <xdr:sp>
      <xdr:nvSpPr>
        <xdr:cNvPr id="109" name="Rectangle 92"/>
        <xdr:cNvSpPr>
          <a:spLocks/>
        </xdr:cNvSpPr>
      </xdr:nvSpPr>
      <xdr:spPr>
        <a:xfrm>
          <a:off x="1971675" y="6267450"/>
          <a:ext cx="1314450" cy="276225"/>
        </a:xfrm>
        <a:prstGeom prst="rect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12</xdr:col>
      <xdr:colOff>0</xdr:colOff>
      <xdr:row>40</xdr:row>
      <xdr:rowOff>57150</xdr:rowOff>
    </xdr:to>
    <xdr:sp>
      <xdr:nvSpPr>
        <xdr:cNvPr id="110" name="Line 94"/>
        <xdr:cNvSpPr>
          <a:spLocks/>
        </xdr:cNvSpPr>
      </xdr:nvSpPr>
      <xdr:spPr>
        <a:xfrm>
          <a:off x="657225" y="6267450"/>
          <a:ext cx="1971675" cy="41910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21</xdr:col>
      <xdr:colOff>0</xdr:colOff>
      <xdr:row>40</xdr:row>
      <xdr:rowOff>57150</xdr:rowOff>
    </xdr:to>
    <xdr:sp>
      <xdr:nvSpPr>
        <xdr:cNvPr id="111" name="Line 95"/>
        <xdr:cNvSpPr>
          <a:spLocks/>
        </xdr:cNvSpPr>
      </xdr:nvSpPr>
      <xdr:spPr>
        <a:xfrm flipH="1">
          <a:off x="2628900" y="6267450"/>
          <a:ext cx="1971675" cy="41910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104775</xdr:rowOff>
    </xdr:from>
    <xdr:to>
      <xdr:col>21</xdr:col>
      <xdr:colOff>0</xdr:colOff>
      <xdr:row>47</xdr:row>
      <xdr:rowOff>28575</xdr:rowOff>
    </xdr:to>
    <xdr:grpSp>
      <xdr:nvGrpSpPr>
        <xdr:cNvPr id="112" name="Group 107"/>
        <xdr:cNvGrpSpPr>
          <a:grpSpLocks/>
        </xdr:cNvGrpSpPr>
      </xdr:nvGrpSpPr>
      <xdr:grpSpPr>
        <a:xfrm>
          <a:off x="657225" y="7058025"/>
          <a:ext cx="3943350" cy="733425"/>
          <a:chOff x="51" y="774"/>
          <a:chExt cx="306" cy="68"/>
        </a:xfrm>
        <a:solidFill>
          <a:srgbClr val="FFFFFF"/>
        </a:solidFill>
      </xdr:grpSpPr>
      <xdr:sp>
        <xdr:nvSpPr>
          <xdr:cNvPr id="113" name="AutoShape 89"/>
          <xdr:cNvSpPr>
            <a:spLocks noChangeAspect="1"/>
          </xdr:cNvSpPr>
        </xdr:nvSpPr>
        <xdr:spPr>
          <a:xfrm rot="10800000" flipH="1">
            <a:off x="153" y="808"/>
            <a:ext cx="204" cy="23"/>
          </a:xfrm>
          <a:prstGeom prst="rtTriangl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14" name="Line 96"/>
          <xdr:cNvSpPr>
            <a:spLocks/>
          </xdr:cNvSpPr>
        </xdr:nvSpPr>
        <xdr:spPr>
          <a:xfrm flipV="1">
            <a:off x="51" y="774"/>
            <a:ext cx="306" cy="34"/>
          </a:xfrm>
          <a:prstGeom prst="lin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15" name="Line 97"/>
          <xdr:cNvSpPr>
            <a:spLocks/>
          </xdr:cNvSpPr>
        </xdr:nvSpPr>
        <xdr:spPr>
          <a:xfrm flipV="1">
            <a:off x="51" y="808"/>
            <a:ext cx="306" cy="34"/>
          </a:xfrm>
          <a:prstGeom prst="lin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16" name="AutoShape 98"/>
          <xdr:cNvSpPr>
            <a:spLocks/>
          </xdr:cNvSpPr>
        </xdr:nvSpPr>
        <xdr:spPr>
          <a:xfrm rot="10800000">
            <a:off x="51" y="808"/>
            <a:ext cx="102" cy="23"/>
          </a:xfrm>
          <a:prstGeom prst="rtTriangl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47</xdr:row>
      <xdr:rowOff>133350</xdr:rowOff>
    </xdr:from>
    <xdr:to>
      <xdr:col>21</xdr:col>
      <xdr:colOff>0</xdr:colOff>
      <xdr:row>52</xdr:row>
      <xdr:rowOff>38100</xdr:rowOff>
    </xdr:to>
    <xdr:grpSp>
      <xdr:nvGrpSpPr>
        <xdr:cNvPr id="117" name="Group 108"/>
        <xdr:cNvGrpSpPr>
          <a:grpSpLocks/>
        </xdr:cNvGrpSpPr>
      </xdr:nvGrpSpPr>
      <xdr:grpSpPr>
        <a:xfrm>
          <a:off x="657225" y="7896225"/>
          <a:ext cx="3943350" cy="714375"/>
          <a:chOff x="51" y="859"/>
          <a:chExt cx="306" cy="68"/>
        </a:xfrm>
        <a:solidFill>
          <a:srgbClr val="FFFFFF"/>
        </a:solidFill>
      </xdr:grpSpPr>
      <xdr:sp>
        <xdr:nvSpPr>
          <xdr:cNvPr id="118" name="AutoShape 100"/>
          <xdr:cNvSpPr>
            <a:spLocks noChangeAspect="1"/>
          </xdr:cNvSpPr>
        </xdr:nvSpPr>
        <xdr:spPr>
          <a:xfrm rot="10800000" flipH="1" flipV="1">
            <a:off x="255" y="881"/>
            <a:ext cx="102" cy="12"/>
          </a:xfrm>
          <a:prstGeom prst="rtTriangl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19" name="Line 101"/>
          <xdr:cNvSpPr>
            <a:spLocks/>
          </xdr:cNvSpPr>
        </xdr:nvSpPr>
        <xdr:spPr>
          <a:xfrm>
            <a:off x="51" y="859"/>
            <a:ext cx="306" cy="34"/>
          </a:xfrm>
          <a:prstGeom prst="lin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20" name="Line 102"/>
          <xdr:cNvSpPr>
            <a:spLocks/>
          </xdr:cNvSpPr>
        </xdr:nvSpPr>
        <xdr:spPr>
          <a:xfrm>
            <a:off x="51" y="893"/>
            <a:ext cx="306" cy="34"/>
          </a:xfrm>
          <a:prstGeom prst="lin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21" name="AutoShape 103"/>
          <xdr:cNvSpPr>
            <a:spLocks noChangeAspect="1"/>
          </xdr:cNvSpPr>
        </xdr:nvSpPr>
        <xdr:spPr>
          <a:xfrm flipH="1" flipV="1">
            <a:off x="51" y="893"/>
            <a:ext cx="102" cy="12"/>
          </a:xfrm>
          <a:prstGeom prst="rtTriangl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22" name="AutoShape 105"/>
          <xdr:cNvSpPr>
            <a:spLocks/>
          </xdr:cNvSpPr>
        </xdr:nvSpPr>
        <xdr:spPr>
          <a:xfrm flipV="1">
            <a:off x="153" y="893"/>
            <a:ext cx="51" cy="12"/>
          </a:xfrm>
          <a:prstGeom prst="rtTriangl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23" name="AutoShape 106"/>
          <xdr:cNvSpPr>
            <a:spLocks/>
          </xdr:cNvSpPr>
        </xdr:nvSpPr>
        <xdr:spPr>
          <a:xfrm flipH="1">
            <a:off x="204" y="881"/>
            <a:ext cx="51" cy="12"/>
          </a:xfrm>
          <a:prstGeom prst="rtTriangl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190500</xdr:colOff>
      <xdr:row>7</xdr:row>
      <xdr:rowOff>133350</xdr:rowOff>
    </xdr:from>
    <xdr:to>
      <xdr:col>3</xdr:col>
      <xdr:colOff>38100</xdr:colOff>
      <xdr:row>8</xdr:row>
      <xdr:rowOff>19050</xdr:rowOff>
    </xdr:to>
    <xdr:sp>
      <xdr:nvSpPr>
        <xdr:cNvPr id="124" name="Oval 109"/>
        <xdr:cNvSpPr>
          <a:spLocks/>
        </xdr:cNvSpPr>
      </xdr:nvSpPr>
      <xdr:spPr>
        <a:xfrm>
          <a:off x="628650" y="1266825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190500</xdr:colOff>
      <xdr:row>8</xdr:row>
      <xdr:rowOff>76200</xdr:rowOff>
    </xdr:from>
    <xdr:to>
      <xdr:col>3</xdr:col>
      <xdr:colOff>38100</xdr:colOff>
      <xdr:row>8</xdr:row>
      <xdr:rowOff>114300</xdr:rowOff>
    </xdr:to>
    <xdr:sp>
      <xdr:nvSpPr>
        <xdr:cNvPr id="125" name="Oval 110"/>
        <xdr:cNvSpPr>
          <a:spLocks/>
        </xdr:cNvSpPr>
      </xdr:nvSpPr>
      <xdr:spPr>
        <a:xfrm>
          <a:off x="628650" y="1371600"/>
          <a:ext cx="6667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28575</xdr:colOff>
      <xdr:row>8</xdr:row>
      <xdr:rowOff>114300</xdr:rowOff>
    </xdr:from>
    <xdr:to>
      <xdr:col>3</xdr:col>
      <xdr:colOff>209550</xdr:colOff>
      <xdr:row>8</xdr:row>
      <xdr:rowOff>114300</xdr:rowOff>
    </xdr:to>
    <xdr:sp>
      <xdr:nvSpPr>
        <xdr:cNvPr id="126" name="Line 111"/>
        <xdr:cNvSpPr>
          <a:spLocks/>
        </xdr:cNvSpPr>
      </xdr:nvSpPr>
      <xdr:spPr>
        <a:xfrm>
          <a:off x="466725" y="14097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190500</xdr:colOff>
      <xdr:row>7</xdr:row>
      <xdr:rowOff>142875</xdr:rowOff>
    </xdr:from>
    <xdr:to>
      <xdr:col>21</xdr:col>
      <xdr:colOff>38100</xdr:colOff>
      <xdr:row>8</xdr:row>
      <xdr:rowOff>28575</xdr:rowOff>
    </xdr:to>
    <xdr:sp>
      <xdr:nvSpPr>
        <xdr:cNvPr id="127" name="Oval 112"/>
        <xdr:cNvSpPr>
          <a:spLocks/>
        </xdr:cNvSpPr>
      </xdr:nvSpPr>
      <xdr:spPr>
        <a:xfrm>
          <a:off x="4572000" y="1276350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114300</xdr:colOff>
      <xdr:row>60</xdr:row>
      <xdr:rowOff>0</xdr:rowOff>
    </xdr:from>
    <xdr:to>
      <xdr:col>21</xdr:col>
      <xdr:colOff>114300</xdr:colOff>
      <xdr:row>60</xdr:row>
      <xdr:rowOff>76200</xdr:rowOff>
    </xdr:to>
    <xdr:sp>
      <xdr:nvSpPr>
        <xdr:cNvPr id="128" name="AutoShape 117"/>
        <xdr:cNvSpPr>
          <a:spLocks/>
        </xdr:cNvSpPr>
      </xdr:nvSpPr>
      <xdr:spPr>
        <a:xfrm>
          <a:off x="4495800" y="9867900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60</xdr:row>
      <xdr:rowOff>0</xdr:rowOff>
    </xdr:from>
    <xdr:to>
      <xdr:col>3</xdr:col>
      <xdr:colOff>114300</xdr:colOff>
      <xdr:row>60</xdr:row>
      <xdr:rowOff>76200</xdr:rowOff>
    </xdr:to>
    <xdr:sp>
      <xdr:nvSpPr>
        <xdr:cNvPr id="129" name="AutoShape 118"/>
        <xdr:cNvSpPr>
          <a:spLocks/>
        </xdr:cNvSpPr>
      </xdr:nvSpPr>
      <xdr:spPr>
        <a:xfrm>
          <a:off x="552450" y="9867900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133350</xdr:colOff>
      <xdr:row>62</xdr:row>
      <xdr:rowOff>0</xdr:rowOff>
    </xdr:from>
    <xdr:to>
      <xdr:col>21</xdr:col>
      <xdr:colOff>104775</xdr:colOff>
      <xdr:row>62</xdr:row>
      <xdr:rowOff>0</xdr:rowOff>
    </xdr:to>
    <xdr:sp>
      <xdr:nvSpPr>
        <xdr:cNvPr id="130" name="Line 131"/>
        <xdr:cNvSpPr>
          <a:spLocks/>
        </xdr:cNvSpPr>
      </xdr:nvSpPr>
      <xdr:spPr>
        <a:xfrm>
          <a:off x="571500" y="10191750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114300</xdr:rowOff>
    </xdr:from>
    <xdr:to>
      <xdr:col>3</xdr:col>
      <xdr:colOff>0</xdr:colOff>
      <xdr:row>62</xdr:row>
      <xdr:rowOff>57150</xdr:rowOff>
    </xdr:to>
    <xdr:sp>
      <xdr:nvSpPr>
        <xdr:cNvPr id="131" name="Line 132"/>
        <xdr:cNvSpPr>
          <a:spLocks/>
        </xdr:cNvSpPr>
      </xdr:nvSpPr>
      <xdr:spPr>
        <a:xfrm>
          <a:off x="657225" y="101441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114300</xdr:rowOff>
    </xdr:from>
    <xdr:to>
      <xdr:col>6</xdr:col>
      <xdr:colOff>0</xdr:colOff>
      <xdr:row>62</xdr:row>
      <xdr:rowOff>57150</xdr:rowOff>
    </xdr:to>
    <xdr:sp>
      <xdr:nvSpPr>
        <xdr:cNvPr id="132" name="Line 133"/>
        <xdr:cNvSpPr>
          <a:spLocks/>
        </xdr:cNvSpPr>
      </xdr:nvSpPr>
      <xdr:spPr>
        <a:xfrm>
          <a:off x="1314450" y="101441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114300</xdr:rowOff>
    </xdr:from>
    <xdr:to>
      <xdr:col>9</xdr:col>
      <xdr:colOff>0</xdr:colOff>
      <xdr:row>62</xdr:row>
      <xdr:rowOff>57150</xdr:rowOff>
    </xdr:to>
    <xdr:sp>
      <xdr:nvSpPr>
        <xdr:cNvPr id="133" name="Line 134"/>
        <xdr:cNvSpPr>
          <a:spLocks/>
        </xdr:cNvSpPr>
      </xdr:nvSpPr>
      <xdr:spPr>
        <a:xfrm>
          <a:off x="1971675" y="101441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61</xdr:row>
      <xdr:rowOff>114300</xdr:rowOff>
    </xdr:from>
    <xdr:to>
      <xdr:col>12</xdr:col>
      <xdr:colOff>0</xdr:colOff>
      <xdr:row>62</xdr:row>
      <xdr:rowOff>57150</xdr:rowOff>
    </xdr:to>
    <xdr:sp>
      <xdr:nvSpPr>
        <xdr:cNvPr id="134" name="Line 135"/>
        <xdr:cNvSpPr>
          <a:spLocks/>
        </xdr:cNvSpPr>
      </xdr:nvSpPr>
      <xdr:spPr>
        <a:xfrm>
          <a:off x="2628900" y="101441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15</xdr:col>
      <xdr:colOff>0</xdr:colOff>
      <xdr:row>61</xdr:row>
      <xdr:rowOff>114300</xdr:rowOff>
    </xdr:from>
    <xdr:to>
      <xdr:col>15</xdr:col>
      <xdr:colOff>0</xdr:colOff>
      <xdr:row>62</xdr:row>
      <xdr:rowOff>57150</xdr:rowOff>
    </xdr:to>
    <xdr:sp>
      <xdr:nvSpPr>
        <xdr:cNvPr id="135" name="Line 136"/>
        <xdr:cNvSpPr>
          <a:spLocks/>
        </xdr:cNvSpPr>
      </xdr:nvSpPr>
      <xdr:spPr>
        <a:xfrm>
          <a:off x="3286125" y="101441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61</xdr:row>
      <xdr:rowOff>114300</xdr:rowOff>
    </xdr:from>
    <xdr:to>
      <xdr:col>18</xdr:col>
      <xdr:colOff>0</xdr:colOff>
      <xdr:row>62</xdr:row>
      <xdr:rowOff>57150</xdr:rowOff>
    </xdr:to>
    <xdr:sp>
      <xdr:nvSpPr>
        <xdr:cNvPr id="136" name="Line 137"/>
        <xdr:cNvSpPr>
          <a:spLocks/>
        </xdr:cNvSpPr>
      </xdr:nvSpPr>
      <xdr:spPr>
        <a:xfrm>
          <a:off x="3943350" y="101441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61</xdr:row>
      <xdr:rowOff>114300</xdr:rowOff>
    </xdr:from>
    <xdr:to>
      <xdr:col>21</xdr:col>
      <xdr:colOff>0</xdr:colOff>
      <xdr:row>62</xdr:row>
      <xdr:rowOff>57150</xdr:rowOff>
    </xdr:to>
    <xdr:sp>
      <xdr:nvSpPr>
        <xdr:cNvPr id="137" name="Line 138"/>
        <xdr:cNvSpPr>
          <a:spLocks/>
        </xdr:cNvSpPr>
      </xdr:nvSpPr>
      <xdr:spPr>
        <a:xfrm>
          <a:off x="4600575" y="101441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64</xdr:row>
      <xdr:rowOff>0</xdr:rowOff>
    </xdr:from>
    <xdr:to>
      <xdr:col>21</xdr:col>
      <xdr:colOff>104775</xdr:colOff>
      <xdr:row>64</xdr:row>
      <xdr:rowOff>0</xdr:rowOff>
    </xdr:to>
    <xdr:sp>
      <xdr:nvSpPr>
        <xdr:cNvPr id="138" name="Line 139"/>
        <xdr:cNvSpPr>
          <a:spLocks/>
        </xdr:cNvSpPr>
      </xdr:nvSpPr>
      <xdr:spPr>
        <a:xfrm>
          <a:off x="581025" y="1051560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67</xdr:row>
      <xdr:rowOff>0</xdr:rowOff>
    </xdr:from>
    <xdr:to>
      <xdr:col>21</xdr:col>
      <xdr:colOff>104775</xdr:colOff>
      <xdr:row>67</xdr:row>
      <xdr:rowOff>0</xdr:rowOff>
    </xdr:to>
    <xdr:sp>
      <xdr:nvSpPr>
        <xdr:cNvPr id="139" name="Line 140"/>
        <xdr:cNvSpPr>
          <a:spLocks/>
        </xdr:cNvSpPr>
      </xdr:nvSpPr>
      <xdr:spPr>
        <a:xfrm>
          <a:off x="581025" y="1100137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70</xdr:row>
      <xdr:rowOff>0</xdr:rowOff>
    </xdr:from>
    <xdr:to>
      <xdr:col>21</xdr:col>
      <xdr:colOff>104775</xdr:colOff>
      <xdr:row>70</xdr:row>
      <xdr:rowOff>0</xdr:rowOff>
    </xdr:to>
    <xdr:sp>
      <xdr:nvSpPr>
        <xdr:cNvPr id="140" name="Line 141"/>
        <xdr:cNvSpPr>
          <a:spLocks/>
        </xdr:cNvSpPr>
      </xdr:nvSpPr>
      <xdr:spPr>
        <a:xfrm>
          <a:off x="581025" y="1150620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72</xdr:row>
      <xdr:rowOff>0</xdr:rowOff>
    </xdr:from>
    <xdr:to>
      <xdr:col>21</xdr:col>
      <xdr:colOff>104775</xdr:colOff>
      <xdr:row>72</xdr:row>
      <xdr:rowOff>0</xdr:rowOff>
    </xdr:to>
    <xdr:sp>
      <xdr:nvSpPr>
        <xdr:cNvPr id="141" name="Line 142"/>
        <xdr:cNvSpPr>
          <a:spLocks/>
        </xdr:cNvSpPr>
      </xdr:nvSpPr>
      <xdr:spPr>
        <a:xfrm>
          <a:off x="581025" y="1183005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75</xdr:row>
      <xdr:rowOff>0</xdr:rowOff>
    </xdr:from>
    <xdr:to>
      <xdr:col>21</xdr:col>
      <xdr:colOff>104775</xdr:colOff>
      <xdr:row>75</xdr:row>
      <xdr:rowOff>0</xdr:rowOff>
    </xdr:to>
    <xdr:sp>
      <xdr:nvSpPr>
        <xdr:cNvPr id="142" name="Line 143"/>
        <xdr:cNvSpPr>
          <a:spLocks/>
        </xdr:cNvSpPr>
      </xdr:nvSpPr>
      <xdr:spPr>
        <a:xfrm>
          <a:off x="581025" y="1231582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21</xdr:col>
      <xdr:colOff>0</xdr:colOff>
      <xdr:row>66</xdr:row>
      <xdr:rowOff>0</xdr:rowOff>
    </xdr:to>
    <xdr:sp>
      <xdr:nvSpPr>
        <xdr:cNvPr id="143" name="AutoShape 144"/>
        <xdr:cNvSpPr>
          <a:spLocks/>
        </xdr:cNvSpPr>
      </xdr:nvSpPr>
      <xdr:spPr>
        <a:xfrm rot="10800000" flipH="1">
          <a:off x="657225" y="10515600"/>
          <a:ext cx="3943350" cy="323850"/>
        </a:xfrm>
        <a:prstGeom prst="rtTriangle">
          <a:avLst/>
        </a:prstGeom>
        <a:pattFill prst="ltVert">
          <a:fgClr>
            <a:srgbClr val="339966"/>
          </a:fgClr>
          <a:bgClr>
            <a:srgbClr val="FFFFFF"/>
          </a:bgClr>
        </a:patt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21</xdr:col>
      <xdr:colOff>0</xdr:colOff>
      <xdr:row>69</xdr:row>
      <xdr:rowOff>0</xdr:rowOff>
    </xdr:to>
    <xdr:sp>
      <xdr:nvSpPr>
        <xdr:cNvPr id="144" name="AutoShape 145"/>
        <xdr:cNvSpPr>
          <a:spLocks/>
        </xdr:cNvSpPr>
      </xdr:nvSpPr>
      <xdr:spPr>
        <a:xfrm rot="10800000">
          <a:off x="657225" y="11001375"/>
          <a:ext cx="3943350" cy="323850"/>
        </a:xfrm>
        <a:prstGeom prst="rtTriangle">
          <a:avLst/>
        </a:prstGeom>
        <a:pattFill prst="ltVert">
          <a:fgClr>
            <a:srgbClr val="339966"/>
          </a:fgClr>
          <a:bgClr>
            <a:srgbClr val="FFFFFF"/>
          </a:bgClr>
        </a:patt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63</xdr:row>
      <xdr:rowOff>0</xdr:rowOff>
    </xdr:from>
    <xdr:to>
      <xdr:col>21</xdr:col>
      <xdr:colOff>76200</xdr:colOff>
      <xdr:row>63</xdr:row>
      <xdr:rowOff>0</xdr:rowOff>
    </xdr:to>
    <xdr:sp>
      <xdr:nvSpPr>
        <xdr:cNvPr id="145" name="Line 146"/>
        <xdr:cNvSpPr>
          <a:spLocks/>
        </xdr:cNvSpPr>
      </xdr:nvSpPr>
      <xdr:spPr>
        <a:xfrm>
          <a:off x="581025" y="10353675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62</xdr:row>
      <xdr:rowOff>133350</xdr:rowOff>
    </xdr:from>
    <xdr:to>
      <xdr:col>21</xdr:col>
      <xdr:colOff>0</xdr:colOff>
      <xdr:row>63</xdr:row>
      <xdr:rowOff>19050</xdr:rowOff>
    </xdr:to>
    <xdr:sp>
      <xdr:nvSpPr>
        <xdr:cNvPr id="146" name="Line 147"/>
        <xdr:cNvSpPr>
          <a:spLocks/>
        </xdr:cNvSpPr>
      </xdr:nvSpPr>
      <xdr:spPr>
        <a:xfrm>
          <a:off x="4600575" y="103251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142875</xdr:rowOff>
    </xdr:from>
    <xdr:to>
      <xdr:col>3</xdr:col>
      <xdr:colOff>0</xdr:colOff>
      <xdr:row>63</xdr:row>
      <xdr:rowOff>28575</xdr:rowOff>
    </xdr:to>
    <xdr:sp>
      <xdr:nvSpPr>
        <xdr:cNvPr id="147" name="Line 148"/>
        <xdr:cNvSpPr>
          <a:spLocks/>
        </xdr:cNvSpPr>
      </xdr:nvSpPr>
      <xdr:spPr>
        <a:xfrm>
          <a:off x="657225" y="103346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21</xdr:col>
      <xdr:colOff>0</xdr:colOff>
      <xdr:row>77</xdr:row>
      <xdr:rowOff>47625</xdr:rowOff>
    </xdr:to>
    <xdr:grpSp>
      <xdr:nvGrpSpPr>
        <xdr:cNvPr id="148" name="Group 227"/>
        <xdr:cNvGrpSpPr>
          <a:grpSpLocks/>
        </xdr:cNvGrpSpPr>
      </xdr:nvGrpSpPr>
      <xdr:grpSpPr>
        <a:xfrm>
          <a:off x="657225" y="12315825"/>
          <a:ext cx="3943350" cy="371475"/>
          <a:chOff x="51" y="1425"/>
          <a:chExt cx="306" cy="41"/>
        </a:xfrm>
        <a:solidFill>
          <a:srgbClr val="FFFFFF"/>
        </a:solidFill>
      </xdr:grpSpPr>
      <xdr:sp>
        <xdr:nvSpPr>
          <xdr:cNvPr id="149" name="AutoShape 151"/>
          <xdr:cNvSpPr>
            <a:spLocks/>
          </xdr:cNvSpPr>
        </xdr:nvSpPr>
        <xdr:spPr>
          <a:xfrm rot="10800000" flipH="1">
            <a:off x="204" y="1425"/>
            <a:ext cx="153" cy="41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50" name="AutoShape 152"/>
          <xdr:cNvSpPr>
            <a:spLocks/>
          </xdr:cNvSpPr>
        </xdr:nvSpPr>
        <xdr:spPr>
          <a:xfrm rot="10800000">
            <a:off x="51" y="1425"/>
            <a:ext cx="153" cy="41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72</xdr:row>
      <xdr:rowOff>0</xdr:rowOff>
    </xdr:from>
    <xdr:to>
      <xdr:col>21</xdr:col>
      <xdr:colOff>0</xdr:colOff>
      <xdr:row>74</xdr:row>
      <xdr:rowOff>0</xdr:rowOff>
    </xdr:to>
    <xdr:grpSp>
      <xdr:nvGrpSpPr>
        <xdr:cNvPr id="151" name="Group 226"/>
        <xdr:cNvGrpSpPr>
          <a:grpSpLocks/>
        </xdr:cNvGrpSpPr>
      </xdr:nvGrpSpPr>
      <xdr:grpSpPr>
        <a:xfrm>
          <a:off x="657225" y="11830050"/>
          <a:ext cx="3943350" cy="323850"/>
          <a:chOff x="51" y="1355"/>
          <a:chExt cx="306" cy="36"/>
        </a:xfrm>
        <a:solidFill>
          <a:srgbClr val="FFFFFF"/>
        </a:solidFill>
      </xdr:grpSpPr>
      <xdr:sp>
        <xdr:nvSpPr>
          <xdr:cNvPr id="152" name="AutoShape 150"/>
          <xdr:cNvSpPr>
            <a:spLocks/>
          </xdr:cNvSpPr>
        </xdr:nvSpPr>
        <xdr:spPr>
          <a:xfrm rot="10800000" flipH="1">
            <a:off x="153" y="1355"/>
            <a:ext cx="204" cy="36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53" name="AutoShape 153"/>
          <xdr:cNvSpPr>
            <a:spLocks/>
          </xdr:cNvSpPr>
        </xdr:nvSpPr>
        <xdr:spPr>
          <a:xfrm rot="10800000">
            <a:off x="51" y="1355"/>
            <a:ext cx="102" cy="36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70</xdr:row>
      <xdr:rowOff>0</xdr:rowOff>
    </xdr:from>
    <xdr:to>
      <xdr:col>21</xdr:col>
      <xdr:colOff>0</xdr:colOff>
      <xdr:row>71</xdr:row>
      <xdr:rowOff>38100</xdr:rowOff>
    </xdr:to>
    <xdr:grpSp>
      <xdr:nvGrpSpPr>
        <xdr:cNvPr id="154" name="Group 225"/>
        <xdr:cNvGrpSpPr>
          <a:grpSpLocks/>
        </xdr:cNvGrpSpPr>
      </xdr:nvGrpSpPr>
      <xdr:grpSpPr>
        <a:xfrm>
          <a:off x="657225" y="11506200"/>
          <a:ext cx="3943350" cy="200025"/>
          <a:chOff x="51" y="1300"/>
          <a:chExt cx="306" cy="23"/>
        </a:xfrm>
        <a:solidFill>
          <a:srgbClr val="FFFFFF"/>
        </a:solidFill>
      </xdr:grpSpPr>
      <xdr:sp>
        <xdr:nvSpPr>
          <xdr:cNvPr id="155" name="AutoShape 149"/>
          <xdr:cNvSpPr>
            <a:spLocks/>
          </xdr:cNvSpPr>
        </xdr:nvSpPr>
        <xdr:spPr>
          <a:xfrm rot="10800000" flipH="1">
            <a:off x="102" y="1300"/>
            <a:ext cx="255" cy="23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56" name="AutoShape 154"/>
          <xdr:cNvSpPr>
            <a:spLocks/>
          </xdr:cNvSpPr>
        </xdr:nvSpPr>
        <xdr:spPr>
          <a:xfrm rot="10800000">
            <a:off x="51" y="1300"/>
            <a:ext cx="51" cy="23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63</xdr:row>
      <xdr:rowOff>85725</xdr:rowOff>
    </xdr:from>
    <xdr:to>
      <xdr:col>3</xdr:col>
      <xdr:colOff>0</xdr:colOff>
      <xdr:row>107</xdr:row>
      <xdr:rowOff>76200</xdr:rowOff>
    </xdr:to>
    <xdr:sp>
      <xdr:nvSpPr>
        <xdr:cNvPr id="157" name="Line 155"/>
        <xdr:cNvSpPr>
          <a:spLocks/>
        </xdr:cNvSpPr>
      </xdr:nvSpPr>
      <xdr:spPr>
        <a:xfrm>
          <a:off x="657225" y="10439400"/>
          <a:ext cx="0" cy="7172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85725</xdr:rowOff>
    </xdr:from>
    <xdr:to>
      <xdr:col>6</xdr:col>
      <xdr:colOff>0</xdr:colOff>
      <xdr:row>107</xdr:row>
      <xdr:rowOff>76200</xdr:rowOff>
    </xdr:to>
    <xdr:sp>
      <xdr:nvSpPr>
        <xdr:cNvPr id="158" name="Line 156"/>
        <xdr:cNvSpPr>
          <a:spLocks/>
        </xdr:cNvSpPr>
      </xdr:nvSpPr>
      <xdr:spPr>
        <a:xfrm>
          <a:off x="1314450" y="10439400"/>
          <a:ext cx="0" cy="7172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85725</xdr:rowOff>
    </xdr:from>
    <xdr:to>
      <xdr:col>9</xdr:col>
      <xdr:colOff>0</xdr:colOff>
      <xdr:row>107</xdr:row>
      <xdr:rowOff>76200</xdr:rowOff>
    </xdr:to>
    <xdr:sp>
      <xdr:nvSpPr>
        <xdr:cNvPr id="159" name="Line 157"/>
        <xdr:cNvSpPr>
          <a:spLocks/>
        </xdr:cNvSpPr>
      </xdr:nvSpPr>
      <xdr:spPr>
        <a:xfrm>
          <a:off x="1971675" y="10439400"/>
          <a:ext cx="0" cy="7172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85725</xdr:rowOff>
    </xdr:from>
    <xdr:to>
      <xdr:col>12</xdr:col>
      <xdr:colOff>0</xdr:colOff>
      <xdr:row>107</xdr:row>
      <xdr:rowOff>76200</xdr:rowOff>
    </xdr:to>
    <xdr:sp>
      <xdr:nvSpPr>
        <xdr:cNvPr id="160" name="Line 158"/>
        <xdr:cNvSpPr>
          <a:spLocks/>
        </xdr:cNvSpPr>
      </xdr:nvSpPr>
      <xdr:spPr>
        <a:xfrm>
          <a:off x="2628900" y="10439400"/>
          <a:ext cx="0" cy="7172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85725</xdr:rowOff>
    </xdr:from>
    <xdr:to>
      <xdr:col>15</xdr:col>
      <xdr:colOff>0</xdr:colOff>
      <xdr:row>107</xdr:row>
      <xdr:rowOff>76200</xdr:rowOff>
    </xdr:to>
    <xdr:sp>
      <xdr:nvSpPr>
        <xdr:cNvPr id="161" name="Line 159"/>
        <xdr:cNvSpPr>
          <a:spLocks/>
        </xdr:cNvSpPr>
      </xdr:nvSpPr>
      <xdr:spPr>
        <a:xfrm>
          <a:off x="3286125" y="10439400"/>
          <a:ext cx="0" cy="7172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63</xdr:row>
      <xdr:rowOff>85725</xdr:rowOff>
    </xdr:from>
    <xdr:to>
      <xdr:col>18</xdr:col>
      <xdr:colOff>0</xdr:colOff>
      <xdr:row>107</xdr:row>
      <xdr:rowOff>76200</xdr:rowOff>
    </xdr:to>
    <xdr:sp>
      <xdr:nvSpPr>
        <xdr:cNvPr id="162" name="Line 160"/>
        <xdr:cNvSpPr>
          <a:spLocks/>
        </xdr:cNvSpPr>
      </xdr:nvSpPr>
      <xdr:spPr>
        <a:xfrm>
          <a:off x="3943350" y="10439400"/>
          <a:ext cx="0" cy="7172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63</xdr:row>
      <xdr:rowOff>85725</xdr:rowOff>
    </xdr:from>
    <xdr:to>
      <xdr:col>21</xdr:col>
      <xdr:colOff>0</xdr:colOff>
      <xdr:row>107</xdr:row>
      <xdr:rowOff>66675</xdr:rowOff>
    </xdr:to>
    <xdr:sp>
      <xdr:nvSpPr>
        <xdr:cNvPr id="163" name="Line 161"/>
        <xdr:cNvSpPr>
          <a:spLocks/>
        </xdr:cNvSpPr>
      </xdr:nvSpPr>
      <xdr:spPr>
        <a:xfrm>
          <a:off x="4600575" y="10439400"/>
          <a:ext cx="0" cy="7162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133350</xdr:rowOff>
    </xdr:from>
    <xdr:to>
      <xdr:col>22</xdr:col>
      <xdr:colOff>9525</xdr:colOff>
      <xdr:row>59</xdr:row>
      <xdr:rowOff>133350</xdr:rowOff>
    </xdr:to>
    <xdr:sp>
      <xdr:nvSpPr>
        <xdr:cNvPr id="164" name="Line 162"/>
        <xdr:cNvSpPr>
          <a:spLocks/>
        </xdr:cNvSpPr>
      </xdr:nvSpPr>
      <xdr:spPr>
        <a:xfrm flipV="1">
          <a:off x="438150" y="9839325"/>
          <a:ext cx="43910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66675</xdr:colOff>
      <xdr:row>59</xdr:row>
      <xdr:rowOff>9525</xdr:rowOff>
    </xdr:from>
    <xdr:to>
      <xdr:col>23</xdr:col>
      <xdr:colOff>209550</xdr:colOff>
      <xdr:row>60</xdr:row>
      <xdr:rowOff>104775</xdr:rowOff>
    </xdr:to>
    <xdr:grpSp>
      <xdr:nvGrpSpPr>
        <xdr:cNvPr id="165" name="Group 163"/>
        <xdr:cNvGrpSpPr>
          <a:grpSpLocks/>
        </xdr:cNvGrpSpPr>
      </xdr:nvGrpSpPr>
      <xdr:grpSpPr>
        <a:xfrm>
          <a:off x="4886325" y="9715500"/>
          <a:ext cx="361950" cy="257175"/>
          <a:chOff x="383" y="1952"/>
          <a:chExt cx="28" cy="28"/>
        </a:xfrm>
        <a:solidFill>
          <a:srgbClr val="FFFFFF"/>
        </a:solidFill>
      </xdr:grpSpPr>
      <xdr:sp>
        <xdr:nvSpPr>
          <xdr:cNvPr id="166" name="Oval 164"/>
          <xdr:cNvSpPr>
            <a:spLocks/>
          </xdr:cNvSpPr>
        </xdr:nvSpPr>
        <xdr:spPr>
          <a:xfrm>
            <a:off x="390" y="1959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67" name="Line 165"/>
          <xdr:cNvSpPr>
            <a:spLocks/>
          </xdr:cNvSpPr>
        </xdr:nvSpPr>
        <xdr:spPr>
          <a:xfrm>
            <a:off x="397" y="1952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68" name="Line 166"/>
          <xdr:cNvSpPr>
            <a:spLocks/>
          </xdr:cNvSpPr>
        </xdr:nvSpPr>
        <xdr:spPr>
          <a:xfrm rot="16200000">
            <a:off x="383" y="1966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55</xdr:row>
      <xdr:rowOff>95250</xdr:rowOff>
    </xdr:from>
    <xdr:to>
      <xdr:col>1</xdr:col>
      <xdr:colOff>0</xdr:colOff>
      <xdr:row>60</xdr:row>
      <xdr:rowOff>57150</xdr:rowOff>
    </xdr:to>
    <xdr:sp>
      <xdr:nvSpPr>
        <xdr:cNvPr id="169" name="Line 171"/>
        <xdr:cNvSpPr>
          <a:spLocks/>
        </xdr:cNvSpPr>
      </xdr:nvSpPr>
      <xdr:spPr>
        <a:xfrm flipV="1">
          <a:off x="219075" y="91535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152400</xdr:colOff>
      <xdr:row>60</xdr:row>
      <xdr:rowOff>0</xdr:rowOff>
    </xdr:from>
    <xdr:to>
      <xdr:col>1</xdr:col>
      <xdr:colOff>76200</xdr:colOff>
      <xdr:row>60</xdr:row>
      <xdr:rowOff>0</xdr:rowOff>
    </xdr:to>
    <xdr:sp>
      <xdr:nvSpPr>
        <xdr:cNvPr id="170" name="Line 172"/>
        <xdr:cNvSpPr>
          <a:spLocks/>
        </xdr:cNvSpPr>
      </xdr:nvSpPr>
      <xdr:spPr>
        <a:xfrm>
          <a:off x="152400" y="98679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76200</xdr:colOff>
      <xdr:row>56</xdr:row>
      <xdr:rowOff>0</xdr:rowOff>
    </xdr:to>
    <xdr:sp>
      <xdr:nvSpPr>
        <xdr:cNvPr id="171" name="Line 173"/>
        <xdr:cNvSpPr>
          <a:spLocks/>
        </xdr:cNvSpPr>
      </xdr:nvSpPr>
      <xdr:spPr>
        <a:xfrm>
          <a:off x="152400" y="92202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80</xdr:row>
      <xdr:rowOff>0</xdr:rowOff>
    </xdr:from>
    <xdr:to>
      <xdr:col>21</xdr:col>
      <xdr:colOff>104775</xdr:colOff>
      <xdr:row>80</xdr:row>
      <xdr:rowOff>0</xdr:rowOff>
    </xdr:to>
    <xdr:sp>
      <xdr:nvSpPr>
        <xdr:cNvPr id="172" name="Line 178"/>
        <xdr:cNvSpPr>
          <a:spLocks/>
        </xdr:cNvSpPr>
      </xdr:nvSpPr>
      <xdr:spPr>
        <a:xfrm>
          <a:off x="581025" y="1314450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66675</xdr:rowOff>
    </xdr:from>
    <xdr:to>
      <xdr:col>21</xdr:col>
      <xdr:colOff>0</xdr:colOff>
      <xdr:row>80</xdr:row>
      <xdr:rowOff>0</xdr:rowOff>
    </xdr:to>
    <xdr:sp>
      <xdr:nvSpPr>
        <xdr:cNvPr id="173" name="AutoShape 179"/>
        <xdr:cNvSpPr>
          <a:spLocks noChangeAspect="1"/>
        </xdr:cNvSpPr>
      </xdr:nvSpPr>
      <xdr:spPr>
        <a:xfrm rot="10800000" flipH="1" flipV="1">
          <a:off x="1323975" y="12868275"/>
          <a:ext cx="3276600" cy="276225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81</xdr:row>
      <xdr:rowOff>0</xdr:rowOff>
    </xdr:from>
    <xdr:to>
      <xdr:col>21</xdr:col>
      <xdr:colOff>104775</xdr:colOff>
      <xdr:row>81</xdr:row>
      <xdr:rowOff>0</xdr:rowOff>
    </xdr:to>
    <xdr:sp>
      <xdr:nvSpPr>
        <xdr:cNvPr id="174" name="Line 180"/>
        <xdr:cNvSpPr>
          <a:spLocks/>
        </xdr:cNvSpPr>
      </xdr:nvSpPr>
      <xdr:spPr>
        <a:xfrm>
          <a:off x="581025" y="1330642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89</xdr:row>
      <xdr:rowOff>0</xdr:rowOff>
    </xdr:from>
    <xdr:to>
      <xdr:col>21</xdr:col>
      <xdr:colOff>104775</xdr:colOff>
      <xdr:row>89</xdr:row>
      <xdr:rowOff>0</xdr:rowOff>
    </xdr:to>
    <xdr:sp>
      <xdr:nvSpPr>
        <xdr:cNvPr id="175" name="Line 186"/>
        <xdr:cNvSpPr>
          <a:spLocks/>
        </xdr:cNvSpPr>
      </xdr:nvSpPr>
      <xdr:spPr>
        <a:xfrm>
          <a:off x="581025" y="1462087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90</xdr:row>
      <xdr:rowOff>0</xdr:rowOff>
    </xdr:from>
    <xdr:to>
      <xdr:col>21</xdr:col>
      <xdr:colOff>104775</xdr:colOff>
      <xdr:row>90</xdr:row>
      <xdr:rowOff>0</xdr:rowOff>
    </xdr:to>
    <xdr:sp>
      <xdr:nvSpPr>
        <xdr:cNvPr id="176" name="Line 187"/>
        <xdr:cNvSpPr>
          <a:spLocks/>
        </xdr:cNvSpPr>
      </xdr:nvSpPr>
      <xdr:spPr>
        <a:xfrm>
          <a:off x="581025" y="1478280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21</xdr:col>
      <xdr:colOff>0</xdr:colOff>
      <xdr:row>89</xdr:row>
      <xdr:rowOff>0</xdr:rowOff>
    </xdr:to>
    <xdr:grpSp>
      <xdr:nvGrpSpPr>
        <xdr:cNvPr id="177" name="Group 190"/>
        <xdr:cNvGrpSpPr>
          <a:grpSpLocks/>
        </xdr:cNvGrpSpPr>
      </xdr:nvGrpSpPr>
      <xdr:grpSpPr>
        <a:xfrm flipV="1">
          <a:off x="657225" y="14297025"/>
          <a:ext cx="3943350" cy="323850"/>
          <a:chOff x="51" y="700"/>
          <a:chExt cx="306" cy="38"/>
        </a:xfrm>
        <a:solidFill>
          <a:srgbClr val="FFFFFF"/>
        </a:solidFill>
      </xdr:grpSpPr>
      <xdr:sp>
        <xdr:nvSpPr>
          <xdr:cNvPr id="178" name="AutoShape 191"/>
          <xdr:cNvSpPr>
            <a:spLocks/>
          </xdr:cNvSpPr>
        </xdr:nvSpPr>
        <xdr:spPr>
          <a:xfrm rot="10800000" flipH="1">
            <a:off x="153" y="700"/>
            <a:ext cx="204" cy="38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79" name="AutoShape 192"/>
          <xdr:cNvSpPr>
            <a:spLocks/>
          </xdr:cNvSpPr>
        </xdr:nvSpPr>
        <xdr:spPr>
          <a:xfrm rot="10800000">
            <a:off x="51" y="700"/>
            <a:ext cx="102" cy="38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104</xdr:row>
      <xdr:rowOff>0</xdr:rowOff>
    </xdr:from>
    <xdr:to>
      <xdr:col>21</xdr:col>
      <xdr:colOff>104775</xdr:colOff>
      <xdr:row>104</xdr:row>
      <xdr:rowOff>0</xdr:rowOff>
    </xdr:to>
    <xdr:sp>
      <xdr:nvSpPr>
        <xdr:cNvPr id="180" name="Line 194"/>
        <xdr:cNvSpPr>
          <a:spLocks/>
        </xdr:cNvSpPr>
      </xdr:nvSpPr>
      <xdr:spPr>
        <a:xfrm>
          <a:off x="581025" y="1704975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190500</xdr:colOff>
      <xdr:row>59</xdr:row>
      <xdr:rowOff>133350</xdr:rowOff>
    </xdr:from>
    <xdr:to>
      <xdr:col>3</xdr:col>
      <xdr:colOff>38100</xdr:colOff>
      <xdr:row>60</xdr:row>
      <xdr:rowOff>19050</xdr:rowOff>
    </xdr:to>
    <xdr:sp>
      <xdr:nvSpPr>
        <xdr:cNvPr id="181" name="Oval 210"/>
        <xdr:cNvSpPr>
          <a:spLocks/>
        </xdr:cNvSpPr>
      </xdr:nvSpPr>
      <xdr:spPr>
        <a:xfrm>
          <a:off x="628650" y="9839325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190500</xdr:colOff>
      <xdr:row>60</xdr:row>
      <xdr:rowOff>76200</xdr:rowOff>
    </xdr:from>
    <xdr:to>
      <xdr:col>3</xdr:col>
      <xdr:colOff>38100</xdr:colOff>
      <xdr:row>60</xdr:row>
      <xdr:rowOff>114300</xdr:rowOff>
    </xdr:to>
    <xdr:sp>
      <xdr:nvSpPr>
        <xdr:cNvPr id="182" name="Oval 211"/>
        <xdr:cNvSpPr>
          <a:spLocks/>
        </xdr:cNvSpPr>
      </xdr:nvSpPr>
      <xdr:spPr>
        <a:xfrm>
          <a:off x="628650" y="9944100"/>
          <a:ext cx="6667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28575</xdr:colOff>
      <xdr:row>60</xdr:row>
      <xdr:rowOff>114300</xdr:rowOff>
    </xdr:from>
    <xdr:to>
      <xdr:col>3</xdr:col>
      <xdr:colOff>209550</xdr:colOff>
      <xdr:row>60</xdr:row>
      <xdr:rowOff>114300</xdr:rowOff>
    </xdr:to>
    <xdr:sp>
      <xdr:nvSpPr>
        <xdr:cNvPr id="183" name="Line 212"/>
        <xdr:cNvSpPr>
          <a:spLocks/>
        </xdr:cNvSpPr>
      </xdr:nvSpPr>
      <xdr:spPr>
        <a:xfrm>
          <a:off x="466725" y="99822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190500</xdr:colOff>
      <xdr:row>59</xdr:row>
      <xdr:rowOff>142875</xdr:rowOff>
    </xdr:from>
    <xdr:to>
      <xdr:col>21</xdr:col>
      <xdr:colOff>38100</xdr:colOff>
      <xdr:row>60</xdr:row>
      <xdr:rowOff>28575</xdr:rowOff>
    </xdr:to>
    <xdr:sp>
      <xdr:nvSpPr>
        <xdr:cNvPr id="184" name="Oval 213"/>
        <xdr:cNvSpPr>
          <a:spLocks/>
        </xdr:cNvSpPr>
      </xdr:nvSpPr>
      <xdr:spPr>
        <a:xfrm>
          <a:off x="4572000" y="9848850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85</xdr:row>
      <xdr:rowOff>0</xdr:rowOff>
    </xdr:from>
    <xdr:to>
      <xdr:col>21</xdr:col>
      <xdr:colOff>104775</xdr:colOff>
      <xdr:row>85</xdr:row>
      <xdr:rowOff>0</xdr:rowOff>
    </xdr:to>
    <xdr:sp>
      <xdr:nvSpPr>
        <xdr:cNvPr id="185" name="Line 228"/>
        <xdr:cNvSpPr>
          <a:spLocks/>
        </xdr:cNvSpPr>
      </xdr:nvSpPr>
      <xdr:spPr>
        <a:xfrm>
          <a:off x="581025" y="1397317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21</xdr:col>
      <xdr:colOff>0</xdr:colOff>
      <xdr:row>86</xdr:row>
      <xdr:rowOff>47625</xdr:rowOff>
    </xdr:to>
    <xdr:grpSp>
      <xdr:nvGrpSpPr>
        <xdr:cNvPr id="186" name="Group 229"/>
        <xdr:cNvGrpSpPr>
          <a:grpSpLocks/>
        </xdr:cNvGrpSpPr>
      </xdr:nvGrpSpPr>
      <xdr:grpSpPr>
        <a:xfrm>
          <a:off x="657225" y="13973175"/>
          <a:ext cx="3943350" cy="209550"/>
          <a:chOff x="51" y="1300"/>
          <a:chExt cx="306" cy="23"/>
        </a:xfrm>
        <a:solidFill>
          <a:srgbClr val="FFFFFF"/>
        </a:solidFill>
      </xdr:grpSpPr>
      <xdr:sp>
        <xdr:nvSpPr>
          <xdr:cNvPr id="187" name="AutoShape 230"/>
          <xdr:cNvSpPr>
            <a:spLocks/>
          </xdr:cNvSpPr>
        </xdr:nvSpPr>
        <xdr:spPr>
          <a:xfrm rot="10800000" flipH="1">
            <a:off x="102" y="1300"/>
            <a:ext cx="255" cy="23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88" name="AutoShape 231"/>
          <xdr:cNvSpPr>
            <a:spLocks/>
          </xdr:cNvSpPr>
        </xdr:nvSpPr>
        <xdr:spPr>
          <a:xfrm rot="10800000">
            <a:off x="51" y="1300"/>
            <a:ext cx="51" cy="23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84</xdr:row>
      <xdr:rowOff>0</xdr:rowOff>
    </xdr:from>
    <xdr:to>
      <xdr:col>21</xdr:col>
      <xdr:colOff>104775</xdr:colOff>
      <xdr:row>84</xdr:row>
      <xdr:rowOff>0</xdr:rowOff>
    </xdr:to>
    <xdr:sp>
      <xdr:nvSpPr>
        <xdr:cNvPr id="189" name="Line 232"/>
        <xdr:cNvSpPr>
          <a:spLocks/>
        </xdr:cNvSpPr>
      </xdr:nvSpPr>
      <xdr:spPr>
        <a:xfrm>
          <a:off x="581025" y="1381125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104775</xdr:rowOff>
    </xdr:from>
    <xdr:to>
      <xdr:col>21</xdr:col>
      <xdr:colOff>0</xdr:colOff>
      <xdr:row>84</xdr:row>
      <xdr:rowOff>0</xdr:rowOff>
    </xdr:to>
    <xdr:grpSp>
      <xdr:nvGrpSpPr>
        <xdr:cNvPr id="190" name="Group 233"/>
        <xdr:cNvGrpSpPr>
          <a:grpSpLocks/>
        </xdr:cNvGrpSpPr>
      </xdr:nvGrpSpPr>
      <xdr:grpSpPr>
        <a:xfrm flipV="1">
          <a:off x="657225" y="13592175"/>
          <a:ext cx="3943350" cy="219075"/>
          <a:chOff x="51" y="1300"/>
          <a:chExt cx="306" cy="23"/>
        </a:xfrm>
        <a:solidFill>
          <a:srgbClr val="FFFFFF"/>
        </a:solidFill>
      </xdr:grpSpPr>
      <xdr:sp>
        <xdr:nvSpPr>
          <xdr:cNvPr id="191" name="AutoShape 234"/>
          <xdr:cNvSpPr>
            <a:spLocks/>
          </xdr:cNvSpPr>
        </xdr:nvSpPr>
        <xdr:spPr>
          <a:xfrm rot="10800000" flipH="1">
            <a:off x="102" y="1300"/>
            <a:ext cx="255" cy="23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92" name="AutoShape 235"/>
          <xdr:cNvSpPr>
            <a:spLocks/>
          </xdr:cNvSpPr>
        </xdr:nvSpPr>
        <xdr:spPr>
          <a:xfrm rot="10800000">
            <a:off x="51" y="1300"/>
            <a:ext cx="51" cy="23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90</xdr:row>
      <xdr:rowOff>0</xdr:rowOff>
    </xdr:from>
    <xdr:to>
      <xdr:col>21</xdr:col>
      <xdr:colOff>0</xdr:colOff>
      <xdr:row>92</xdr:row>
      <xdr:rowOff>0</xdr:rowOff>
    </xdr:to>
    <xdr:grpSp>
      <xdr:nvGrpSpPr>
        <xdr:cNvPr id="193" name="Group 236"/>
        <xdr:cNvGrpSpPr>
          <a:grpSpLocks/>
        </xdr:cNvGrpSpPr>
      </xdr:nvGrpSpPr>
      <xdr:grpSpPr>
        <a:xfrm>
          <a:off x="657225" y="14782800"/>
          <a:ext cx="3943350" cy="323850"/>
          <a:chOff x="51" y="700"/>
          <a:chExt cx="306" cy="38"/>
        </a:xfrm>
        <a:solidFill>
          <a:srgbClr val="FFFFFF"/>
        </a:solidFill>
      </xdr:grpSpPr>
      <xdr:sp>
        <xdr:nvSpPr>
          <xdr:cNvPr id="194" name="AutoShape 237"/>
          <xdr:cNvSpPr>
            <a:spLocks/>
          </xdr:cNvSpPr>
        </xdr:nvSpPr>
        <xdr:spPr>
          <a:xfrm rot="10800000" flipH="1">
            <a:off x="153" y="700"/>
            <a:ext cx="204" cy="38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95" name="AutoShape 238"/>
          <xdr:cNvSpPr>
            <a:spLocks/>
          </xdr:cNvSpPr>
        </xdr:nvSpPr>
        <xdr:spPr>
          <a:xfrm rot="10800000">
            <a:off x="51" y="700"/>
            <a:ext cx="102" cy="38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92</xdr:row>
      <xdr:rowOff>85725</xdr:rowOff>
    </xdr:from>
    <xdr:to>
      <xdr:col>21</xdr:col>
      <xdr:colOff>0</xdr:colOff>
      <xdr:row>95</xdr:row>
      <xdr:rowOff>0</xdr:rowOff>
    </xdr:to>
    <xdr:grpSp>
      <xdr:nvGrpSpPr>
        <xdr:cNvPr id="196" name="Group 239"/>
        <xdr:cNvGrpSpPr>
          <a:grpSpLocks/>
        </xdr:cNvGrpSpPr>
      </xdr:nvGrpSpPr>
      <xdr:grpSpPr>
        <a:xfrm flipV="1">
          <a:off x="657225" y="15192375"/>
          <a:ext cx="3943350" cy="400050"/>
          <a:chOff x="51" y="1425"/>
          <a:chExt cx="306" cy="41"/>
        </a:xfrm>
        <a:solidFill>
          <a:srgbClr val="FFFFFF"/>
        </a:solidFill>
      </xdr:grpSpPr>
      <xdr:sp>
        <xdr:nvSpPr>
          <xdr:cNvPr id="197" name="AutoShape 240"/>
          <xdr:cNvSpPr>
            <a:spLocks/>
          </xdr:cNvSpPr>
        </xdr:nvSpPr>
        <xdr:spPr>
          <a:xfrm rot="10800000" flipH="1">
            <a:off x="204" y="1425"/>
            <a:ext cx="153" cy="41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98" name="AutoShape 241"/>
          <xdr:cNvSpPr>
            <a:spLocks/>
          </xdr:cNvSpPr>
        </xdr:nvSpPr>
        <xdr:spPr>
          <a:xfrm rot="10800000">
            <a:off x="51" y="1425"/>
            <a:ext cx="153" cy="41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95</xdr:row>
      <xdr:rowOff>0</xdr:rowOff>
    </xdr:from>
    <xdr:to>
      <xdr:col>21</xdr:col>
      <xdr:colOff>104775</xdr:colOff>
      <xdr:row>95</xdr:row>
      <xdr:rowOff>0</xdr:rowOff>
    </xdr:to>
    <xdr:sp>
      <xdr:nvSpPr>
        <xdr:cNvPr id="199" name="Line 242"/>
        <xdr:cNvSpPr>
          <a:spLocks/>
        </xdr:cNvSpPr>
      </xdr:nvSpPr>
      <xdr:spPr>
        <a:xfrm>
          <a:off x="581025" y="1559242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99</xdr:row>
      <xdr:rowOff>104775</xdr:rowOff>
    </xdr:from>
    <xdr:to>
      <xdr:col>9</xdr:col>
      <xdr:colOff>0</xdr:colOff>
      <xdr:row>101</xdr:row>
      <xdr:rowOff>76200</xdr:rowOff>
    </xdr:to>
    <xdr:sp>
      <xdr:nvSpPr>
        <xdr:cNvPr id="200" name="Line 244"/>
        <xdr:cNvSpPr>
          <a:spLocks/>
        </xdr:cNvSpPr>
      </xdr:nvSpPr>
      <xdr:spPr>
        <a:xfrm>
          <a:off x="1314450" y="16344900"/>
          <a:ext cx="65722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97</xdr:row>
      <xdr:rowOff>104775</xdr:rowOff>
    </xdr:from>
    <xdr:to>
      <xdr:col>21</xdr:col>
      <xdr:colOff>104775</xdr:colOff>
      <xdr:row>102</xdr:row>
      <xdr:rowOff>38100</xdr:rowOff>
    </xdr:to>
    <xdr:grpSp>
      <xdr:nvGrpSpPr>
        <xdr:cNvPr id="201" name="Group 248"/>
        <xdr:cNvGrpSpPr>
          <a:grpSpLocks/>
        </xdr:cNvGrpSpPr>
      </xdr:nvGrpSpPr>
      <xdr:grpSpPr>
        <a:xfrm>
          <a:off x="581025" y="16021050"/>
          <a:ext cx="4124325" cy="742950"/>
          <a:chOff x="45" y="1872"/>
          <a:chExt cx="320" cy="84"/>
        </a:xfrm>
        <a:solidFill>
          <a:srgbClr val="FFFFFF"/>
        </a:solidFill>
      </xdr:grpSpPr>
      <xdr:sp>
        <xdr:nvSpPr>
          <xdr:cNvPr id="202" name="Line 193"/>
          <xdr:cNvSpPr>
            <a:spLocks/>
          </xdr:cNvSpPr>
        </xdr:nvSpPr>
        <xdr:spPr>
          <a:xfrm>
            <a:off x="45" y="1914"/>
            <a:ext cx="3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03" name="Line 200"/>
          <xdr:cNvSpPr>
            <a:spLocks/>
          </xdr:cNvSpPr>
        </xdr:nvSpPr>
        <xdr:spPr>
          <a:xfrm flipV="1">
            <a:off x="51" y="1872"/>
            <a:ext cx="306" cy="42"/>
          </a:xfrm>
          <a:prstGeom prst="lin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04" name="Line 201"/>
          <xdr:cNvSpPr>
            <a:spLocks/>
          </xdr:cNvSpPr>
        </xdr:nvSpPr>
        <xdr:spPr>
          <a:xfrm flipV="1">
            <a:off x="51" y="1914"/>
            <a:ext cx="306" cy="42"/>
          </a:xfrm>
          <a:prstGeom prst="lin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grpSp>
        <xdr:nvGrpSpPr>
          <xdr:cNvPr id="205" name="Group 247"/>
          <xdr:cNvGrpSpPr>
            <a:grpSpLocks/>
          </xdr:cNvGrpSpPr>
        </xdr:nvGrpSpPr>
        <xdr:grpSpPr>
          <a:xfrm>
            <a:off x="51" y="1907"/>
            <a:ext cx="306" cy="35"/>
            <a:chOff x="51" y="1907"/>
            <a:chExt cx="306" cy="35"/>
          </a:xfrm>
          <a:solidFill>
            <a:srgbClr val="FFFFFF"/>
          </a:solidFill>
        </xdr:grpSpPr>
        <xdr:sp>
          <xdr:nvSpPr>
            <xdr:cNvPr id="206" name="AutoShape 199"/>
            <xdr:cNvSpPr>
              <a:spLocks noChangeAspect="1"/>
            </xdr:cNvSpPr>
          </xdr:nvSpPr>
          <xdr:spPr>
            <a:xfrm rot="10800000" flipH="1">
              <a:off x="153" y="1914"/>
              <a:ext cx="204" cy="28"/>
            </a:xfrm>
            <a:prstGeom prst="rtTriangle">
              <a:avLst/>
            </a:prstGeom>
            <a:pattFill prst="ltVert">
              <a:fgClr>
                <a:srgbClr val="3366FF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207" name="AutoShape 243"/>
            <xdr:cNvSpPr>
              <a:spLocks noChangeAspect="1"/>
            </xdr:cNvSpPr>
          </xdr:nvSpPr>
          <xdr:spPr>
            <a:xfrm flipH="1">
              <a:off x="51" y="1907"/>
              <a:ext cx="51" cy="7"/>
            </a:xfrm>
            <a:prstGeom prst="rtTriangle">
              <a:avLst/>
            </a:prstGeom>
            <a:pattFill prst="ltVert">
              <a:fgClr>
                <a:srgbClr val="3366FF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208" name="AutoShape 245"/>
            <xdr:cNvSpPr>
              <a:spLocks/>
            </xdr:cNvSpPr>
          </xdr:nvSpPr>
          <xdr:spPr>
            <a:xfrm rot="10800000">
              <a:off x="112" y="1914"/>
              <a:ext cx="40" cy="27"/>
            </a:xfrm>
            <a:prstGeom prst="rtTriangle">
              <a:avLst/>
            </a:prstGeom>
            <a:pattFill prst="ltVert">
              <a:fgClr>
                <a:srgbClr val="3366FF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209" name="AutoShape 246"/>
            <xdr:cNvSpPr>
              <a:spLocks/>
            </xdr:cNvSpPr>
          </xdr:nvSpPr>
          <xdr:spPr>
            <a:xfrm rot="10800000" flipH="1" flipV="1">
              <a:off x="102" y="1907"/>
              <a:ext cx="10" cy="7"/>
            </a:xfrm>
            <a:prstGeom prst="rtTriangle">
              <a:avLst/>
            </a:prstGeom>
            <a:pattFill prst="ltVert">
              <a:fgClr>
                <a:srgbClr val="3366FF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142875</xdr:colOff>
      <xdr:row>104</xdr:row>
      <xdr:rowOff>0</xdr:rowOff>
    </xdr:from>
    <xdr:to>
      <xdr:col>21</xdr:col>
      <xdr:colOff>104775</xdr:colOff>
      <xdr:row>104</xdr:row>
      <xdr:rowOff>0</xdr:rowOff>
    </xdr:to>
    <xdr:sp>
      <xdr:nvSpPr>
        <xdr:cNvPr id="210" name="Line 250"/>
        <xdr:cNvSpPr>
          <a:spLocks/>
        </xdr:cNvSpPr>
      </xdr:nvSpPr>
      <xdr:spPr>
        <a:xfrm>
          <a:off x="581025" y="1704975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101</xdr:row>
      <xdr:rowOff>114300</xdr:rowOff>
    </xdr:from>
    <xdr:to>
      <xdr:col>21</xdr:col>
      <xdr:colOff>0</xdr:colOff>
      <xdr:row>106</xdr:row>
      <xdr:rowOff>38100</xdr:rowOff>
    </xdr:to>
    <xdr:grpSp>
      <xdr:nvGrpSpPr>
        <xdr:cNvPr id="211" name="Group 259"/>
        <xdr:cNvGrpSpPr>
          <a:grpSpLocks/>
        </xdr:cNvGrpSpPr>
      </xdr:nvGrpSpPr>
      <xdr:grpSpPr>
        <a:xfrm>
          <a:off x="657225" y="16678275"/>
          <a:ext cx="3943350" cy="733425"/>
          <a:chOff x="51" y="1965"/>
          <a:chExt cx="306" cy="84"/>
        </a:xfrm>
        <a:solidFill>
          <a:srgbClr val="FFFFFF"/>
        </a:solidFill>
      </xdr:grpSpPr>
      <xdr:sp>
        <xdr:nvSpPr>
          <xdr:cNvPr id="212" name="Line 251"/>
          <xdr:cNvSpPr>
            <a:spLocks/>
          </xdr:cNvSpPr>
        </xdr:nvSpPr>
        <xdr:spPr>
          <a:xfrm flipV="1">
            <a:off x="51" y="1965"/>
            <a:ext cx="306" cy="42"/>
          </a:xfrm>
          <a:prstGeom prst="lin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13" name="Line 252"/>
          <xdr:cNvSpPr>
            <a:spLocks/>
          </xdr:cNvSpPr>
        </xdr:nvSpPr>
        <xdr:spPr>
          <a:xfrm flipV="1">
            <a:off x="51" y="2007"/>
            <a:ext cx="306" cy="42"/>
          </a:xfrm>
          <a:prstGeom prst="lin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14" name="AutoShape 254"/>
          <xdr:cNvSpPr>
            <a:spLocks noChangeAspect="1"/>
          </xdr:cNvSpPr>
        </xdr:nvSpPr>
        <xdr:spPr>
          <a:xfrm rot="10800000" flipH="1">
            <a:off x="204" y="2007"/>
            <a:ext cx="153" cy="21"/>
          </a:xfrm>
          <a:prstGeom prst="rtTriangl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15" name="AutoShape 255"/>
          <xdr:cNvSpPr>
            <a:spLocks noChangeAspect="1"/>
          </xdr:cNvSpPr>
        </xdr:nvSpPr>
        <xdr:spPr>
          <a:xfrm flipH="1">
            <a:off x="51" y="1993"/>
            <a:ext cx="102" cy="14"/>
          </a:xfrm>
          <a:prstGeom prst="rtTriangl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16" name="AutoShape 256"/>
          <xdr:cNvSpPr>
            <a:spLocks/>
          </xdr:cNvSpPr>
        </xdr:nvSpPr>
        <xdr:spPr>
          <a:xfrm rot="10800000">
            <a:off x="173" y="2007"/>
            <a:ext cx="31" cy="21"/>
          </a:xfrm>
          <a:prstGeom prst="rtTriangl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17" name="AutoShape 257"/>
          <xdr:cNvSpPr>
            <a:spLocks/>
          </xdr:cNvSpPr>
        </xdr:nvSpPr>
        <xdr:spPr>
          <a:xfrm rot="10800000" flipH="1" flipV="1">
            <a:off x="153" y="1993"/>
            <a:ext cx="20" cy="14"/>
          </a:xfrm>
          <a:prstGeom prst="rtTriangl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96</xdr:row>
      <xdr:rowOff>0</xdr:rowOff>
    </xdr:from>
    <xdr:to>
      <xdr:col>21</xdr:col>
      <xdr:colOff>104775</xdr:colOff>
      <xdr:row>98</xdr:row>
      <xdr:rowOff>19050</xdr:rowOff>
    </xdr:to>
    <xdr:grpSp>
      <xdr:nvGrpSpPr>
        <xdr:cNvPr id="218" name="Group 275"/>
        <xdr:cNvGrpSpPr>
          <a:grpSpLocks/>
        </xdr:cNvGrpSpPr>
      </xdr:nvGrpSpPr>
      <xdr:grpSpPr>
        <a:xfrm>
          <a:off x="581025" y="15754350"/>
          <a:ext cx="4124325" cy="342900"/>
          <a:chOff x="45" y="1723"/>
          <a:chExt cx="320" cy="38"/>
        </a:xfrm>
        <a:solidFill>
          <a:srgbClr val="FFFFFF"/>
        </a:solidFill>
      </xdr:grpSpPr>
      <xdr:grpSp>
        <xdr:nvGrpSpPr>
          <xdr:cNvPr id="219" name="Group 264"/>
          <xdr:cNvGrpSpPr>
            <a:grpSpLocks/>
          </xdr:cNvGrpSpPr>
        </xdr:nvGrpSpPr>
        <xdr:grpSpPr>
          <a:xfrm flipV="1">
            <a:off x="45" y="1723"/>
            <a:ext cx="320" cy="32"/>
            <a:chOff x="45" y="1731"/>
            <a:chExt cx="320" cy="31"/>
          </a:xfrm>
          <a:solidFill>
            <a:srgbClr val="FFFFFF"/>
          </a:solidFill>
        </xdr:grpSpPr>
        <xdr:sp>
          <xdr:nvSpPr>
            <xdr:cNvPr id="220" name="Line 260"/>
            <xdr:cNvSpPr>
              <a:spLocks/>
            </xdr:cNvSpPr>
          </xdr:nvSpPr>
          <xdr:spPr>
            <a:xfrm>
              <a:off x="45" y="1762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221" name="AutoShape 261"/>
            <xdr:cNvSpPr>
              <a:spLocks noChangeAspect="1"/>
            </xdr:cNvSpPr>
          </xdr:nvSpPr>
          <xdr:spPr>
            <a:xfrm rot="10800000" flipH="1" flipV="1">
              <a:off x="102" y="1731"/>
              <a:ext cx="255" cy="31"/>
            </a:xfrm>
            <a:prstGeom prst="rtTriangle">
              <a:avLst/>
            </a:prstGeom>
            <a:pattFill prst="ltVert">
              <a:fgClr>
                <a:srgbClr val="0000FF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222" name="AutoShape 263"/>
            <xdr:cNvSpPr>
              <a:spLocks/>
            </xdr:cNvSpPr>
          </xdr:nvSpPr>
          <xdr:spPr>
            <a:xfrm rot="10800000" flipV="1">
              <a:off x="51" y="1731"/>
              <a:ext cx="51" cy="31"/>
            </a:xfrm>
            <a:prstGeom prst="rtTriangle">
              <a:avLst/>
            </a:prstGeom>
            <a:pattFill prst="ltVert">
              <a:fgClr>
                <a:srgbClr val="0000FF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sp>
        <xdr:nvSpPr>
          <xdr:cNvPr id="223" name="Line 274"/>
          <xdr:cNvSpPr>
            <a:spLocks/>
          </xdr:cNvSpPr>
        </xdr:nvSpPr>
        <xdr:spPr>
          <a:xfrm flipH="1">
            <a:off x="51" y="1723"/>
            <a:ext cx="306" cy="38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110</xdr:row>
      <xdr:rowOff>0</xdr:rowOff>
    </xdr:from>
    <xdr:to>
      <xdr:col>21</xdr:col>
      <xdr:colOff>9525</xdr:colOff>
      <xdr:row>114</xdr:row>
      <xdr:rowOff>0</xdr:rowOff>
    </xdr:to>
    <xdr:grpSp>
      <xdr:nvGrpSpPr>
        <xdr:cNvPr id="224" name="Group 276"/>
        <xdr:cNvGrpSpPr>
          <a:grpSpLocks/>
        </xdr:cNvGrpSpPr>
      </xdr:nvGrpSpPr>
      <xdr:grpSpPr>
        <a:xfrm>
          <a:off x="657225" y="18040350"/>
          <a:ext cx="3952875" cy="647700"/>
          <a:chOff x="51" y="1026"/>
          <a:chExt cx="307" cy="85"/>
        </a:xfrm>
        <a:solidFill>
          <a:srgbClr val="FFFFFF"/>
        </a:solidFill>
      </xdr:grpSpPr>
      <xdr:sp>
        <xdr:nvSpPr>
          <xdr:cNvPr id="225" name="Line 277"/>
          <xdr:cNvSpPr>
            <a:spLocks/>
          </xdr:cNvSpPr>
        </xdr:nvSpPr>
        <xdr:spPr>
          <a:xfrm>
            <a:off x="53" y="1111"/>
            <a:ext cx="30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26" name="Line 278"/>
          <xdr:cNvSpPr>
            <a:spLocks/>
          </xdr:cNvSpPr>
        </xdr:nvSpPr>
        <xdr:spPr>
          <a:xfrm>
            <a:off x="51" y="1026"/>
            <a:ext cx="30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grpSp>
        <xdr:nvGrpSpPr>
          <xdr:cNvPr id="227" name="Group 279"/>
          <xdr:cNvGrpSpPr>
            <a:grpSpLocks/>
          </xdr:cNvGrpSpPr>
        </xdr:nvGrpSpPr>
        <xdr:grpSpPr>
          <a:xfrm>
            <a:off x="51" y="1026"/>
            <a:ext cx="306" cy="85"/>
            <a:chOff x="51" y="1026"/>
            <a:chExt cx="306" cy="85"/>
          </a:xfrm>
          <a:solidFill>
            <a:srgbClr val="FFFFFF"/>
          </a:solidFill>
        </xdr:grpSpPr>
        <xdr:sp>
          <xdr:nvSpPr>
            <xdr:cNvPr id="228" name="Line 280"/>
            <xdr:cNvSpPr>
              <a:spLocks/>
            </xdr:cNvSpPr>
          </xdr:nvSpPr>
          <xdr:spPr>
            <a:xfrm>
              <a:off x="102" y="1026"/>
              <a:ext cx="51" cy="85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229" name="Line 281"/>
            <xdr:cNvSpPr>
              <a:spLocks/>
            </xdr:cNvSpPr>
          </xdr:nvSpPr>
          <xdr:spPr>
            <a:xfrm flipH="1">
              <a:off x="204" y="1026"/>
              <a:ext cx="51" cy="85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230" name="Line 282"/>
            <xdr:cNvSpPr>
              <a:spLocks/>
            </xdr:cNvSpPr>
          </xdr:nvSpPr>
          <xdr:spPr>
            <a:xfrm>
              <a:off x="153" y="1026"/>
              <a:ext cx="51" cy="85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231" name="Line 283"/>
            <xdr:cNvSpPr>
              <a:spLocks/>
            </xdr:cNvSpPr>
          </xdr:nvSpPr>
          <xdr:spPr>
            <a:xfrm flipH="1">
              <a:off x="255" y="1026"/>
              <a:ext cx="51" cy="85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232" name="Line 284"/>
            <xdr:cNvSpPr>
              <a:spLocks/>
            </xdr:cNvSpPr>
          </xdr:nvSpPr>
          <xdr:spPr>
            <a:xfrm>
              <a:off x="51" y="1026"/>
              <a:ext cx="51" cy="85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233" name="Line 285"/>
            <xdr:cNvSpPr>
              <a:spLocks/>
            </xdr:cNvSpPr>
          </xdr:nvSpPr>
          <xdr:spPr>
            <a:xfrm flipH="1">
              <a:off x="306" y="1026"/>
              <a:ext cx="51" cy="85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234" name="Group 286"/>
          <xdr:cNvGrpSpPr>
            <a:grpSpLocks/>
          </xdr:cNvGrpSpPr>
        </xdr:nvGrpSpPr>
        <xdr:grpSpPr>
          <a:xfrm>
            <a:off x="51" y="1027"/>
            <a:ext cx="306" cy="84"/>
            <a:chOff x="51" y="1027"/>
            <a:chExt cx="306" cy="84"/>
          </a:xfrm>
          <a:solidFill>
            <a:srgbClr val="FFFFFF"/>
          </a:solidFill>
        </xdr:grpSpPr>
        <xdr:sp>
          <xdr:nvSpPr>
            <xdr:cNvPr id="235" name="Line 287"/>
            <xdr:cNvSpPr>
              <a:spLocks/>
            </xdr:cNvSpPr>
          </xdr:nvSpPr>
          <xdr:spPr>
            <a:xfrm>
              <a:off x="51" y="1027"/>
              <a:ext cx="0" cy="8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236" name="Line 288"/>
            <xdr:cNvSpPr>
              <a:spLocks/>
            </xdr:cNvSpPr>
          </xdr:nvSpPr>
          <xdr:spPr>
            <a:xfrm>
              <a:off x="357" y="1027"/>
              <a:ext cx="0" cy="8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237" name="Line 289"/>
            <xdr:cNvSpPr>
              <a:spLocks/>
            </xdr:cNvSpPr>
          </xdr:nvSpPr>
          <xdr:spPr>
            <a:xfrm>
              <a:off x="102" y="1027"/>
              <a:ext cx="0" cy="8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238" name="Line 290"/>
            <xdr:cNvSpPr>
              <a:spLocks/>
            </xdr:cNvSpPr>
          </xdr:nvSpPr>
          <xdr:spPr>
            <a:xfrm>
              <a:off x="153" y="1027"/>
              <a:ext cx="0" cy="8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239" name="Line 291"/>
            <xdr:cNvSpPr>
              <a:spLocks/>
            </xdr:cNvSpPr>
          </xdr:nvSpPr>
          <xdr:spPr>
            <a:xfrm>
              <a:off x="204" y="1027"/>
              <a:ext cx="0" cy="8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240" name="Line 292"/>
            <xdr:cNvSpPr>
              <a:spLocks/>
            </xdr:cNvSpPr>
          </xdr:nvSpPr>
          <xdr:spPr>
            <a:xfrm>
              <a:off x="255" y="1027"/>
              <a:ext cx="0" cy="8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241" name="Line 293"/>
            <xdr:cNvSpPr>
              <a:spLocks/>
            </xdr:cNvSpPr>
          </xdr:nvSpPr>
          <xdr:spPr>
            <a:xfrm>
              <a:off x="306" y="1027"/>
              <a:ext cx="0" cy="8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114300</xdr:colOff>
      <xdr:row>114</xdr:row>
      <xdr:rowOff>0</xdr:rowOff>
    </xdr:from>
    <xdr:to>
      <xdr:col>21</xdr:col>
      <xdr:colOff>114300</xdr:colOff>
      <xdr:row>114</xdr:row>
      <xdr:rowOff>76200</xdr:rowOff>
    </xdr:to>
    <xdr:sp>
      <xdr:nvSpPr>
        <xdr:cNvPr id="242" name="AutoShape 294"/>
        <xdr:cNvSpPr>
          <a:spLocks/>
        </xdr:cNvSpPr>
      </xdr:nvSpPr>
      <xdr:spPr>
        <a:xfrm>
          <a:off x="4495800" y="18688050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114</xdr:row>
      <xdr:rowOff>0</xdr:rowOff>
    </xdr:from>
    <xdr:to>
      <xdr:col>3</xdr:col>
      <xdr:colOff>114300</xdr:colOff>
      <xdr:row>114</xdr:row>
      <xdr:rowOff>76200</xdr:rowOff>
    </xdr:to>
    <xdr:sp>
      <xdr:nvSpPr>
        <xdr:cNvPr id="243" name="AutoShape 295"/>
        <xdr:cNvSpPr>
          <a:spLocks/>
        </xdr:cNvSpPr>
      </xdr:nvSpPr>
      <xdr:spPr>
        <a:xfrm>
          <a:off x="552450" y="18688050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133350</xdr:colOff>
      <xdr:row>116</xdr:row>
      <xdr:rowOff>0</xdr:rowOff>
    </xdr:from>
    <xdr:to>
      <xdr:col>21</xdr:col>
      <xdr:colOff>104775</xdr:colOff>
      <xdr:row>116</xdr:row>
      <xdr:rowOff>0</xdr:rowOff>
    </xdr:to>
    <xdr:sp>
      <xdr:nvSpPr>
        <xdr:cNvPr id="244" name="Line 296"/>
        <xdr:cNvSpPr>
          <a:spLocks/>
        </xdr:cNvSpPr>
      </xdr:nvSpPr>
      <xdr:spPr>
        <a:xfrm>
          <a:off x="571500" y="19011900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114300</xdr:rowOff>
    </xdr:from>
    <xdr:to>
      <xdr:col>3</xdr:col>
      <xdr:colOff>0</xdr:colOff>
      <xdr:row>116</xdr:row>
      <xdr:rowOff>57150</xdr:rowOff>
    </xdr:to>
    <xdr:sp>
      <xdr:nvSpPr>
        <xdr:cNvPr id="245" name="Line 297"/>
        <xdr:cNvSpPr>
          <a:spLocks/>
        </xdr:cNvSpPr>
      </xdr:nvSpPr>
      <xdr:spPr>
        <a:xfrm>
          <a:off x="657225" y="18964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115</xdr:row>
      <xdr:rowOff>114300</xdr:rowOff>
    </xdr:from>
    <xdr:to>
      <xdr:col>6</xdr:col>
      <xdr:colOff>0</xdr:colOff>
      <xdr:row>116</xdr:row>
      <xdr:rowOff>57150</xdr:rowOff>
    </xdr:to>
    <xdr:sp>
      <xdr:nvSpPr>
        <xdr:cNvPr id="246" name="Line 298"/>
        <xdr:cNvSpPr>
          <a:spLocks/>
        </xdr:cNvSpPr>
      </xdr:nvSpPr>
      <xdr:spPr>
        <a:xfrm>
          <a:off x="1314450" y="18964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115</xdr:row>
      <xdr:rowOff>114300</xdr:rowOff>
    </xdr:from>
    <xdr:to>
      <xdr:col>9</xdr:col>
      <xdr:colOff>0</xdr:colOff>
      <xdr:row>116</xdr:row>
      <xdr:rowOff>57150</xdr:rowOff>
    </xdr:to>
    <xdr:sp>
      <xdr:nvSpPr>
        <xdr:cNvPr id="247" name="Line 299"/>
        <xdr:cNvSpPr>
          <a:spLocks/>
        </xdr:cNvSpPr>
      </xdr:nvSpPr>
      <xdr:spPr>
        <a:xfrm>
          <a:off x="1971675" y="18964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115</xdr:row>
      <xdr:rowOff>114300</xdr:rowOff>
    </xdr:from>
    <xdr:to>
      <xdr:col>12</xdr:col>
      <xdr:colOff>0</xdr:colOff>
      <xdr:row>116</xdr:row>
      <xdr:rowOff>57150</xdr:rowOff>
    </xdr:to>
    <xdr:sp>
      <xdr:nvSpPr>
        <xdr:cNvPr id="248" name="Line 300"/>
        <xdr:cNvSpPr>
          <a:spLocks/>
        </xdr:cNvSpPr>
      </xdr:nvSpPr>
      <xdr:spPr>
        <a:xfrm>
          <a:off x="2628900" y="18964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15</xdr:col>
      <xdr:colOff>0</xdr:colOff>
      <xdr:row>115</xdr:row>
      <xdr:rowOff>114300</xdr:rowOff>
    </xdr:from>
    <xdr:to>
      <xdr:col>15</xdr:col>
      <xdr:colOff>0</xdr:colOff>
      <xdr:row>116</xdr:row>
      <xdr:rowOff>57150</xdr:rowOff>
    </xdr:to>
    <xdr:sp>
      <xdr:nvSpPr>
        <xdr:cNvPr id="249" name="Line 301"/>
        <xdr:cNvSpPr>
          <a:spLocks/>
        </xdr:cNvSpPr>
      </xdr:nvSpPr>
      <xdr:spPr>
        <a:xfrm>
          <a:off x="3286125" y="18964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115</xdr:row>
      <xdr:rowOff>114300</xdr:rowOff>
    </xdr:from>
    <xdr:to>
      <xdr:col>18</xdr:col>
      <xdr:colOff>0</xdr:colOff>
      <xdr:row>116</xdr:row>
      <xdr:rowOff>57150</xdr:rowOff>
    </xdr:to>
    <xdr:sp>
      <xdr:nvSpPr>
        <xdr:cNvPr id="250" name="Line 302"/>
        <xdr:cNvSpPr>
          <a:spLocks/>
        </xdr:cNvSpPr>
      </xdr:nvSpPr>
      <xdr:spPr>
        <a:xfrm>
          <a:off x="3943350" y="18964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115</xdr:row>
      <xdr:rowOff>114300</xdr:rowOff>
    </xdr:from>
    <xdr:to>
      <xdr:col>21</xdr:col>
      <xdr:colOff>0</xdr:colOff>
      <xdr:row>116</xdr:row>
      <xdr:rowOff>57150</xdr:rowOff>
    </xdr:to>
    <xdr:sp>
      <xdr:nvSpPr>
        <xdr:cNvPr id="251" name="Line 303"/>
        <xdr:cNvSpPr>
          <a:spLocks/>
        </xdr:cNvSpPr>
      </xdr:nvSpPr>
      <xdr:spPr>
        <a:xfrm>
          <a:off x="4600575" y="18964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118</xdr:row>
      <xdr:rowOff>0</xdr:rowOff>
    </xdr:from>
    <xdr:to>
      <xdr:col>21</xdr:col>
      <xdr:colOff>104775</xdr:colOff>
      <xdr:row>118</xdr:row>
      <xdr:rowOff>0</xdr:rowOff>
    </xdr:to>
    <xdr:sp>
      <xdr:nvSpPr>
        <xdr:cNvPr id="252" name="Line 304"/>
        <xdr:cNvSpPr>
          <a:spLocks/>
        </xdr:cNvSpPr>
      </xdr:nvSpPr>
      <xdr:spPr>
        <a:xfrm>
          <a:off x="581025" y="1933575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121</xdr:row>
      <xdr:rowOff>0</xdr:rowOff>
    </xdr:from>
    <xdr:to>
      <xdr:col>21</xdr:col>
      <xdr:colOff>104775</xdr:colOff>
      <xdr:row>121</xdr:row>
      <xdr:rowOff>0</xdr:rowOff>
    </xdr:to>
    <xdr:sp>
      <xdr:nvSpPr>
        <xdr:cNvPr id="253" name="Line 305"/>
        <xdr:cNvSpPr>
          <a:spLocks/>
        </xdr:cNvSpPr>
      </xdr:nvSpPr>
      <xdr:spPr>
        <a:xfrm>
          <a:off x="581025" y="1982152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124</xdr:row>
      <xdr:rowOff>0</xdr:rowOff>
    </xdr:from>
    <xdr:to>
      <xdr:col>21</xdr:col>
      <xdr:colOff>104775</xdr:colOff>
      <xdr:row>124</xdr:row>
      <xdr:rowOff>0</xdr:rowOff>
    </xdr:to>
    <xdr:sp>
      <xdr:nvSpPr>
        <xdr:cNvPr id="254" name="Line 306"/>
        <xdr:cNvSpPr>
          <a:spLocks/>
        </xdr:cNvSpPr>
      </xdr:nvSpPr>
      <xdr:spPr>
        <a:xfrm>
          <a:off x="581025" y="2032635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126</xdr:row>
      <xdr:rowOff>0</xdr:rowOff>
    </xdr:from>
    <xdr:to>
      <xdr:col>21</xdr:col>
      <xdr:colOff>104775</xdr:colOff>
      <xdr:row>126</xdr:row>
      <xdr:rowOff>0</xdr:rowOff>
    </xdr:to>
    <xdr:sp>
      <xdr:nvSpPr>
        <xdr:cNvPr id="255" name="Line 307"/>
        <xdr:cNvSpPr>
          <a:spLocks/>
        </xdr:cNvSpPr>
      </xdr:nvSpPr>
      <xdr:spPr>
        <a:xfrm>
          <a:off x="581025" y="2065020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129</xdr:row>
      <xdr:rowOff>0</xdr:rowOff>
    </xdr:from>
    <xdr:to>
      <xdr:col>21</xdr:col>
      <xdr:colOff>104775</xdr:colOff>
      <xdr:row>129</xdr:row>
      <xdr:rowOff>0</xdr:rowOff>
    </xdr:to>
    <xdr:sp>
      <xdr:nvSpPr>
        <xdr:cNvPr id="256" name="Line 308"/>
        <xdr:cNvSpPr>
          <a:spLocks/>
        </xdr:cNvSpPr>
      </xdr:nvSpPr>
      <xdr:spPr>
        <a:xfrm>
          <a:off x="581025" y="2113597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118</xdr:row>
      <xdr:rowOff>0</xdr:rowOff>
    </xdr:from>
    <xdr:to>
      <xdr:col>21</xdr:col>
      <xdr:colOff>0</xdr:colOff>
      <xdr:row>120</xdr:row>
      <xdr:rowOff>0</xdr:rowOff>
    </xdr:to>
    <xdr:sp>
      <xdr:nvSpPr>
        <xdr:cNvPr id="257" name="AutoShape 309"/>
        <xdr:cNvSpPr>
          <a:spLocks/>
        </xdr:cNvSpPr>
      </xdr:nvSpPr>
      <xdr:spPr>
        <a:xfrm rot="10800000" flipH="1">
          <a:off x="657225" y="19335750"/>
          <a:ext cx="3943350" cy="323850"/>
        </a:xfrm>
        <a:prstGeom prst="rtTriangle">
          <a:avLst/>
        </a:prstGeom>
        <a:pattFill prst="ltVert">
          <a:fgClr>
            <a:srgbClr val="339966"/>
          </a:fgClr>
          <a:bgClr>
            <a:srgbClr val="FFFFFF"/>
          </a:bgClr>
        </a:patt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21</xdr:col>
      <xdr:colOff>0</xdr:colOff>
      <xdr:row>123</xdr:row>
      <xdr:rowOff>0</xdr:rowOff>
    </xdr:to>
    <xdr:sp>
      <xdr:nvSpPr>
        <xdr:cNvPr id="258" name="AutoShape 310"/>
        <xdr:cNvSpPr>
          <a:spLocks/>
        </xdr:cNvSpPr>
      </xdr:nvSpPr>
      <xdr:spPr>
        <a:xfrm rot="10800000">
          <a:off x="657225" y="19821525"/>
          <a:ext cx="3943350" cy="323850"/>
        </a:xfrm>
        <a:prstGeom prst="rtTriangle">
          <a:avLst/>
        </a:prstGeom>
        <a:pattFill prst="ltVert">
          <a:fgClr>
            <a:srgbClr val="339966"/>
          </a:fgClr>
          <a:bgClr>
            <a:srgbClr val="FFFFFF"/>
          </a:bgClr>
        </a:patt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117</xdr:row>
      <xdr:rowOff>0</xdr:rowOff>
    </xdr:from>
    <xdr:to>
      <xdr:col>21</xdr:col>
      <xdr:colOff>76200</xdr:colOff>
      <xdr:row>117</xdr:row>
      <xdr:rowOff>0</xdr:rowOff>
    </xdr:to>
    <xdr:sp>
      <xdr:nvSpPr>
        <xdr:cNvPr id="259" name="Line 311"/>
        <xdr:cNvSpPr>
          <a:spLocks/>
        </xdr:cNvSpPr>
      </xdr:nvSpPr>
      <xdr:spPr>
        <a:xfrm>
          <a:off x="581025" y="19173825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116</xdr:row>
      <xdr:rowOff>133350</xdr:rowOff>
    </xdr:from>
    <xdr:to>
      <xdr:col>21</xdr:col>
      <xdr:colOff>0</xdr:colOff>
      <xdr:row>117</xdr:row>
      <xdr:rowOff>19050</xdr:rowOff>
    </xdr:to>
    <xdr:sp>
      <xdr:nvSpPr>
        <xdr:cNvPr id="260" name="Line 312"/>
        <xdr:cNvSpPr>
          <a:spLocks/>
        </xdr:cNvSpPr>
      </xdr:nvSpPr>
      <xdr:spPr>
        <a:xfrm>
          <a:off x="4600575" y="191452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116</xdr:row>
      <xdr:rowOff>142875</xdr:rowOff>
    </xdr:from>
    <xdr:to>
      <xdr:col>3</xdr:col>
      <xdr:colOff>0</xdr:colOff>
      <xdr:row>117</xdr:row>
      <xdr:rowOff>28575</xdr:rowOff>
    </xdr:to>
    <xdr:sp>
      <xdr:nvSpPr>
        <xdr:cNvPr id="261" name="Line 313"/>
        <xdr:cNvSpPr>
          <a:spLocks/>
        </xdr:cNvSpPr>
      </xdr:nvSpPr>
      <xdr:spPr>
        <a:xfrm>
          <a:off x="657225" y="191547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129</xdr:row>
      <xdr:rowOff>0</xdr:rowOff>
    </xdr:from>
    <xdr:to>
      <xdr:col>21</xdr:col>
      <xdr:colOff>0</xdr:colOff>
      <xdr:row>131</xdr:row>
      <xdr:rowOff>47625</xdr:rowOff>
    </xdr:to>
    <xdr:grpSp>
      <xdr:nvGrpSpPr>
        <xdr:cNvPr id="262" name="Group 314"/>
        <xdr:cNvGrpSpPr>
          <a:grpSpLocks/>
        </xdr:cNvGrpSpPr>
      </xdr:nvGrpSpPr>
      <xdr:grpSpPr>
        <a:xfrm>
          <a:off x="657225" y="21135975"/>
          <a:ext cx="3943350" cy="371475"/>
          <a:chOff x="51" y="1425"/>
          <a:chExt cx="306" cy="41"/>
        </a:xfrm>
        <a:solidFill>
          <a:srgbClr val="FFFFFF"/>
        </a:solidFill>
      </xdr:grpSpPr>
      <xdr:sp>
        <xdr:nvSpPr>
          <xdr:cNvPr id="263" name="AutoShape 315"/>
          <xdr:cNvSpPr>
            <a:spLocks/>
          </xdr:cNvSpPr>
        </xdr:nvSpPr>
        <xdr:spPr>
          <a:xfrm rot="10800000" flipH="1">
            <a:off x="204" y="1425"/>
            <a:ext cx="153" cy="41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64" name="AutoShape 316"/>
          <xdr:cNvSpPr>
            <a:spLocks/>
          </xdr:cNvSpPr>
        </xdr:nvSpPr>
        <xdr:spPr>
          <a:xfrm rot="10800000">
            <a:off x="51" y="1425"/>
            <a:ext cx="153" cy="41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126</xdr:row>
      <xdr:rowOff>0</xdr:rowOff>
    </xdr:from>
    <xdr:to>
      <xdr:col>21</xdr:col>
      <xdr:colOff>0</xdr:colOff>
      <xdr:row>128</xdr:row>
      <xdr:rowOff>0</xdr:rowOff>
    </xdr:to>
    <xdr:grpSp>
      <xdr:nvGrpSpPr>
        <xdr:cNvPr id="265" name="Group 317"/>
        <xdr:cNvGrpSpPr>
          <a:grpSpLocks/>
        </xdr:cNvGrpSpPr>
      </xdr:nvGrpSpPr>
      <xdr:grpSpPr>
        <a:xfrm>
          <a:off x="657225" y="20650200"/>
          <a:ext cx="3943350" cy="323850"/>
          <a:chOff x="51" y="1355"/>
          <a:chExt cx="306" cy="36"/>
        </a:xfrm>
        <a:solidFill>
          <a:srgbClr val="FFFFFF"/>
        </a:solidFill>
      </xdr:grpSpPr>
      <xdr:sp>
        <xdr:nvSpPr>
          <xdr:cNvPr id="266" name="AutoShape 318"/>
          <xdr:cNvSpPr>
            <a:spLocks/>
          </xdr:cNvSpPr>
        </xdr:nvSpPr>
        <xdr:spPr>
          <a:xfrm rot="10800000" flipH="1">
            <a:off x="153" y="1355"/>
            <a:ext cx="204" cy="36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67" name="AutoShape 319"/>
          <xdr:cNvSpPr>
            <a:spLocks/>
          </xdr:cNvSpPr>
        </xdr:nvSpPr>
        <xdr:spPr>
          <a:xfrm rot="10800000">
            <a:off x="51" y="1355"/>
            <a:ext cx="102" cy="36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124</xdr:row>
      <xdr:rowOff>0</xdr:rowOff>
    </xdr:from>
    <xdr:to>
      <xdr:col>21</xdr:col>
      <xdr:colOff>0</xdr:colOff>
      <xdr:row>125</xdr:row>
      <xdr:rowOff>38100</xdr:rowOff>
    </xdr:to>
    <xdr:grpSp>
      <xdr:nvGrpSpPr>
        <xdr:cNvPr id="268" name="Group 320"/>
        <xdr:cNvGrpSpPr>
          <a:grpSpLocks/>
        </xdr:cNvGrpSpPr>
      </xdr:nvGrpSpPr>
      <xdr:grpSpPr>
        <a:xfrm>
          <a:off x="657225" y="20326350"/>
          <a:ext cx="3943350" cy="200025"/>
          <a:chOff x="51" y="1300"/>
          <a:chExt cx="306" cy="23"/>
        </a:xfrm>
        <a:solidFill>
          <a:srgbClr val="FFFFFF"/>
        </a:solidFill>
      </xdr:grpSpPr>
      <xdr:sp>
        <xdr:nvSpPr>
          <xdr:cNvPr id="269" name="AutoShape 321"/>
          <xdr:cNvSpPr>
            <a:spLocks/>
          </xdr:cNvSpPr>
        </xdr:nvSpPr>
        <xdr:spPr>
          <a:xfrm rot="10800000" flipH="1">
            <a:off x="102" y="1300"/>
            <a:ext cx="255" cy="23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70" name="AutoShape 322"/>
          <xdr:cNvSpPr>
            <a:spLocks/>
          </xdr:cNvSpPr>
        </xdr:nvSpPr>
        <xdr:spPr>
          <a:xfrm rot="10800000">
            <a:off x="51" y="1300"/>
            <a:ext cx="51" cy="23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117</xdr:row>
      <xdr:rowOff>85725</xdr:rowOff>
    </xdr:from>
    <xdr:to>
      <xdr:col>3</xdr:col>
      <xdr:colOff>0</xdr:colOff>
      <xdr:row>161</xdr:row>
      <xdr:rowOff>76200</xdr:rowOff>
    </xdr:to>
    <xdr:sp>
      <xdr:nvSpPr>
        <xdr:cNvPr id="271" name="Line 323"/>
        <xdr:cNvSpPr>
          <a:spLocks/>
        </xdr:cNvSpPr>
      </xdr:nvSpPr>
      <xdr:spPr>
        <a:xfrm>
          <a:off x="657225" y="19259550"/>
          <a:ext cx="0" cy="7172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117</xdr:row>
      <xdr:rowOff>85725</xdr:rowOff>
    </xdr:from>
    <xdr:to>
      <xdr:col>6</xdr:col>
      <xdr:colOff>0</xdr:colOff>
      <xdr:row>161</xdr:row>
      <xdr:rowOff>76200</xdr:rowOff>
    </xdr:to>
    <xdr:sp>
      <xdr:nvSpPr>
        <xdr:cNvPr id="272" name="Line 324"/>
        <xdr:cNvSpPr>
          <a:spLocks/>
        </xdr:cNvSpPr>
      </xdr:nvSpPr>
      <xdr:spPr>
        <a:xfrm>
          <a:off x="1314450" y="19259550"/>
          <a:ext cx="0" cy="7172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117</xdr:row>
      <xdr:rowOff>85725</xdr:rowOff>
    </xdr:from>
    <xdr:to>
      <xdr:col>9</xdr:col>
      <xdr:colOff>0</xdr:colOff>
      <xdr:row>161</xdr:row>
      <xdr:rowOff>76200</xdr:rowOff>
    </xdr:to>
    <xdr:sp>
      <xdr:nvSpPr>
        <xdr:cNvPr id="273" name="Line 325"/>
        <xdr:cNvSpPr>
          <a:spLocks/>
        </xdr:cNvSpPr>
      </xdr:nvSpPr>
      <xdr:spPr>
        <a:xfrm>
          <a:off x="1971675" y="19259550"/>
          <a:ext cx="0" cy="7172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117</xdr:row>
      <xdr:rowOff>85725</xdr:rowOff>
    </xdr:from>
    <xdr:to>
      <xdr:col>12</xdr:col>
      <xdr:colOff>0</xdr:colOff>
      <xdr:row>161</xdr:row>
      <xdr:rowOff>76200</xdr:rowOff>
    </xdr:to>
    <xdr:sp>
      <xdr:nvSpPr>
        <xdr:cNvPr id="274" name="Line 326"/>
        <xdr:cNvSpPr>
          <a:spLocks/>
        </xdr:cNvSpPr>
      </xdr:nvSpPr>
      <xdr:spPr>
        <a:xfrm>
          <a:off x="2628900" y="19259550"/>
          <a:ext cx="0" cy="7172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15</xdr:col>
      <xdr:colOff>0</xdr:colOff>
      <xdr:row>117</xdr:row>
      <xdr:rowOff>85725</xdr:rowOff>
    </xdr:from>
    <xdr:to>
      <xdr:col>15</xdr:col>
      <xdr:colOff>0</xdr:colOff>
      <xdr:row>161</xdr:row>
      <xdr:rowOff>76200</xdr:rowOff>
    </xdr:to>
    <xdr:sp>
      <xdr:nvSpPr>
        <xdr:cNvPr id="275" name="Line 327"/>
        <xdr:cNvSpPr>
          <a:spLocks/>
        </xdr:cNvSpPr>
      </xdr:nvSpPr>
      <xdr:spPr>
        <a:xfrm>
          <a:off x="3286125" y="19259550"/>
          <a:ext cx="0" cy="7172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117</xdr:row>
      <xdr:rowOff>85725</xdr:rowOff>
    </xdr:from>
    <xdr:to>
      <xdr:col>18</xdr:col>
      <xdr:colOff>0</xdr:colOff>
      <xdr:row>161</xdr:row>
      <xdr:rowOff>76200</xdr:rowOff>
    </xdr:to>
    <xdr:sp>
      <xdr:nvSpPr>
        <xdr:cNvPr id="276" name="Line 328"/>
        <xdr:cNvSpPr>
          <a:spLocks/>
        </xdr:cNvSpPr>
      </xdr:nvSpPr>
      <xdr:spPr>
        <a:xfrm>
          <a:off x="3943350" y="19259550"/>
          <a:ext cx="0" cy="7172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117</xdr:row>
      <xdr:rowOff>85725</xdr:rowOff>
    </xdr:from>
    <xdr:to>
      <xdr:col>21</xdr:col>
      <xdr:colOff>0</xdr:colOff>
      <xdr:row>161</xdr:row>
      <xdr:rowOff>66675</xdr:rowOff>
    </xdr:to>
    <xdr:sp>
      <xdr:nvSpPr>
        <xdr:cNvPr id="277" name="Line 329"/>
        <xdr:cNvSpPr>
          <a:spLocks/>
        </xdr:cNvSpPr>
      </xdr:nvSpPr>
      <xdr:spPr>
        <a:xfrm>
          <a:off x="4600575" y="19259550"/>
          <a:ext cx="0" cy="7162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109</xdr:row>
      <xdr:rowOff>133350</xdr:rowOff>
    </xdr:from>
    <xdr:to>
      <xdr:col>22</xdr:col>
      <xdr:colOff>9525</xdr:colOff>
      <xdr:row>109</xdr:row>
      <xdr:rowOff>133350</xdr:rowOff>
    </xdr:to>
    <xdr:sp>
      <xdr:nvSpPr>
        <xdr:cNvPr id="278" name="Line 330"/>
        <xdr:cNvSpPr>
          <a:spLocks/>
        </xdr:cNvSpPr>
      </xdr:nvSpPr>
      <xdr:spPr>
        <a:xfrm flipV="1">
          <a:off x="438150" y="18011775"/>
          <a:ext cx="43910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66675</xdr:colOff>
      <xdr:row>109</xdr:row>
      <xdr:rowOff>0</xdr:rowOff>
    </xdr:from>
    <xdr:to>
      <xdr:col>23</xdr:col>
      <xdr:colOff>209550</xdr:colOff>
      <xdr:row>110</xdr:row>
      <xdr:rowOff>95250</xdr:rowOff>
    </xdr:to>
    <xdr:grpSp>
      <xdr:nvGrpSpPr>
        <xdr:cNvPr id="279" name="Group 331"/>
        <xdr:cNvGrpSpPr>
          <a:grpSpLocks/>
        </xdr:cNvGrpSpPr>
      </xdr:nvGrpSpPr>
      <xdr:grpSpPr>
        <a:xfrm>
          <a:off x="4886325" y="17878425"/>
          <a:ext cx="361950" cy="257175"/>
          <a:chOff x="383" y="1952"/>
          <a:chExt cx="28" cy="28"/>
        </a:xfrm>
        <a:solidFill>
          <a:srgbClr val="FFFFFF"/>
        </a:solidFill>
      </xdr:grpSpPr>
      <xdr:sp>
        <xdr:nvSpPr>
          <xdr:cNvPr id="280" name="Oval 332"/>
          <xdr:cNvSpPr>
            <a:spLocks/>
          </xdr:cNvSpPr>
        </xdr:nvSpPr>
        <xdr:spPr>
          <a:xfrm>
            <a:off x="390" y="1959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81" name="Line 333"/>
          <xdr:cNvSpPr>
            <a:spLocks/>
          </xdr:cNvSpPr>
        </xdr:nvSpPr>
        <xdr:spPr>
          <a:xfrm>
            <a:off x="397" y="1952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82" name="Line 334"/>
          <xdr:cNvSpPr>
            <a:spLocks/>
          </xdr:cNvSpPr>
        </xdr:nvSpPr>
        <xdr:spPr>
          <a:xfrm rot="16200000">
            <a:off x="383" y="1966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109</xdr:row>
      <xdr:rowOff>95250</xdr:rowOff>
    </xdr:from>
    <xdr:to>
      <xdr:col>1</xdr:col>
      <xdr:colOff>0</xdr:colOff>
      <xdr:row>114</xdr:row>
      <xdr:rowOff>57150</xdr:rowOff>
    </xdr:to>
    <xdr:sp>
      <xdr:nvSpPr>
        <xdr:cNvPr id="283" name="Line 335"/>
        <xdr:cNvSpPr>
          <a:spLocks/>
        </xdr:cNvSpPr>
      </xdr:nvSpPr>
      <xdr:spPr>
        <a:xfrm flipV="1">
          <a:off x="219075" y="179736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152400</xdr:colOff>
      <xdr:row>114</xdr:row>
      <xdr:rowOff>0</xdr:rowOff>
    </xdr:from>
    <xdr:to>
      <xdr:col>1</xdr:col>
      <xdr:colOff>76200</xdr:colOff>
      <xdr:row>114</xdr:row>
      <xdr:rowOff>0</xdr:rowOff>
    </xdr:to>
    <xdr:sp>
      <xdr:nvSpPr>
        <xdr:cNvPr id="284" name="Line 336"/>
        <xdr:cNvSpPr>
          <a:spLocks/>
        </xdr:cNvSpPr>
      </xdr:nvSpPr>
      <xdr:spPr>
        <a:xfrm>
          <a:off x="152400" y="186880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152400</xdr:colOff>
      <xdr:row>110</xdr:row>
      <xdr:rowOff>0</xdr:rowOff>
    </xdr:from>
    <xdr:to>
      <xdr:col>1</xdr:col>
      <xdr:colOff>76200</xdr:colOff>
      <xdr:row>110</xdr:row>
      <xdr:rowOff>0</xdr:rowOff>
    </xdr:to>
    <xdr:sp>
      <xdr:nvSpPr>
        <xdr:cNvPr id="285" name="Line 337"/>
        <xdr:cNvSpPr>
          <a:spLocks/>
        </xdr:cNvSpPr>
      </xdr:nvSpPr>
      <xdr:spPr>
        <a:xfrm>
          <a:off x="152400" y="180403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134</xdr:row>
      <xdr:rowOff>0</xdr:rowOff>
    </xdr:from>
    <xdr:to>
      <xdr:col>21</xdr:col>
      <xdr:colOff>104775</xdr:colOff>
      <xdr:row>134</xdr:row>
      <xdr:rowOff>0</xdr:rowOff>
    </xdr:to>
    <xdr:sp>
      <xdr:nvSpPr>
        <xdr:cNvPr id="286" name="Line 338"/>
        <xdr:cNvSpPr>
          <a:spLocks/>
        </xdr:cNvSpPr>
      </xdr:nvSpPr>
      <xdr:spPr>
        <a:xfrm>
          <a:off x="581025" y="2196465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132</xdr:row>
      <xdr:rowOff>9525</xdr:rowOff>
    </xdr:from>
    <xdr:to>
      <xdr:col>21</xdr:col>
      <xdr:colOff>0</xdr:colOff>
      <xdr:row>134</xdr:row>
      <xdr:rowOff>0</xdr:rowOff>
    </xdr:to>
    <xdr:sp>
      <xdr:nvSpPr>
        <xdr:cNvPr id="287" name="AutoShape 339"/>
        <xdr:cNvSpPr>
          <a:spLocks/>
        </xdr:cNvSpPr>
      </xdr:nvSpPr>
      <xdr:spPr>
        <a:xfrm rot="10800000" flipH="1" flipV="1">
          <a:off x="657225" y="21631275"/>
          <a:ext cx="3943350" cy="333375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135</xdr:row>
      <xdr:rowOff>0</xdr:rowOff>
    </xdr:from>
    <xdr:to>
      <xdr:col>21</xdr:col>
      <xdr:colOff>104775</xdr:colOff>
      <xdr:row>135</xdr:row>
      <xdr:rowOff>0</xdr:rowOff>
    </xdr:to>
    <xdr:sp>
      <xdr:nvSpPr>
        <xdr:cNvPr id="288" name="Line 340"/>
        <xdr:cNvSpPr>
          <a:spLocks/>
        </xdr:cNvSpPr>
      </xdr:nvSpPr>
      <xdr:spPr>
        <a:xfrm>
          <a:off x="581025" y="2212657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143</xdr:row>
      <xdr:rowOff>0</xdr:rowOff>
    </xdr:from>
    <xdr:to>
      <xdr:col>21</xdr:col>
      <xdr:colOff>104775</xdr:colOff>
      <xdr:row>143</xdr:row>
      <xdr:rowOff>0</xdr:rowOff>
    </xdr:to>
    <xdr:sp>
      <xdr:nvSpPr>
        <xdr:cNvPr id="289" name="Line 341"/>
        <xdr:cNvSpPr>
          <a:spLocks/>
        </xdr:cNvSpPr>
      </xdr:nvSpPr>
      <xdr:spPr>
        <a:xfrm>
          <a:off x="581025" y="2344102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144</xdr:row>
      <xdr:rowOff>0</xdr:rowOff>
    </xdr:from>
    <xdr:to>
      <xdr:col>21</xdr:col>
      <xdr:colOff>104775</xdr:colOff>
      <xdr:row>144</xdr:row>
      <xdr:rowOff>0</xdr:rowOff>
    </xdr:to>
    <xdr:sp>
      <xdr:nvSpPr>
        <xdr:cNvPr id="290" name="Line 342"/>
        <xdr:cNvSpPr>
          <a:spLocks/>
        </xdr:cNvSpPr>
      </xdr:nvSpPr>
      <xdr:spPr>
        <a:xfrm>
          <a:off x="581025" y="2360295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21</xdr:col>
      <xdr:colOff>0</xdr:colOff>
      <xdr:row>143</xdr:row>
      <xdr:rowOff>0</xdr:rowOff>
    </xdr:to>
    <xdr:grpSp>
      <xdr:nvGrpSpPr>
        <xdr:cNvPr id="291" name="Group 343"/>
        <xdr:cNvGrpSpPr>
          <a:grpSpLocks/>
        </xdr:cNvGrpSpPr>
      </xdr:nvGrpSpPr>
      <xdr:grpSpPr>
        <a:xfrm flipV="1">
          <a:off x="657225" y="23117175"/>
          <a:ext cx="3943350" cy="323850"/>
          <a:chOff x="51" y="700"/>
          <a:chExt cx="306" cy="38"/>
        </a:xfrm>
        <a:solidFill>
          <a:srgbClr val="FFFFFF"/>
        </a:solidFill>
      </xdr:grpSpPr>
      <xdr:sp>
        <xdr:nvSpPr>
          <xdr:cNvPr id="292" name="AutoShape 344"/>
          <xdr:cNvSpPr>
            <a:spLocks/>
          </xdr:cNvSpPr>
        </xdr:nvSpPr>
        <xdr:spPr>
          <a:xfrm rot="10800000" flipH="1">
            <a:off x="153" y="700"/>
            <a:ext cx="204" cy="38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93" name="AutoShape 345"/>
          <xdr:cNvSpPr>
            <a:spLocks/>
          </xdr:cNvSpPr>
        </xdr:nvSpPr>
        <xdr:spPr>
          <a:xfrm rot="10800000">
            <a:off x="51" y="700"/>
            <a:ext cx="102" cy="38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158</xdr:row>
      <xdr:rowOff>0</xdr:rowOff>
    </xdr:from>
    <xdr:to>
      <xdr:col>21</xdr:col>
      <xdr:colOff>104775</xdr:colOff>
      <xdr:row>158</xdr:row>
      <xdr:rowOff>0</xdr:rowOff>
    </xdr:to>
    <xdr:sp>
      <xdr:nvSpPr>
        <xdr:cNvPr id="294" name="Line 346"/>
        <xdr:cNvSpPr>
          <a:spLocks/>
        </xdr:cNvSpPr>
      </xdr:nvSpPr>
      <xdr:spPr>
        <a:xfrm>
          <a:off x="581025" y="2586990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190500</xdr:colOff>
      <xdr:row>113</xdr:row>
      <xdr:rowOff>133350</xdr:rowOff>
    </xdr:from>
    <xdr:to>
      <xdr:col>3</xdr:col>
      <xdr:colOff>38100</xdr:colOff>
      <xdr:row>114</xdr:row>
      <xdr:rowOff>19050</xdr:rowOff>
    </xdr:to>
    <xdr:sp>
      <xdr:nvSpPr>
        <xdr:cNvPr id="295" name="Oval 347"/>
        <xdr:cNvSpPr>
          <a:spLocks/>
        </xdr:cNvSpPr>
      </xdr:nvSpPr>
      <xdr:spPr>
        <a:xfrm>
          <a:off x="628650" y="18659475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190500</xdr:colOff>
      <xdr:row>114</xdr:row>
      <xdr:rowOff>76200</xdr:rowOff>
    </xdr:from>
    <xdr:to>
      <xdr:col>3</xdr:col>
      <xdr:colOff>38100</xdr:colOff>
      <xdr:row>114</xdr:row>
      <xdr:rowOff>114300</xdr:rowOff>
    </xdr:to>
    <xdr:sp>
      <xdr:nvSpPr>
        <xdr:cNvPr id="296" name="Oval 348"/>
        <xdr:cNvSpPr>
          <a:spLocks/>
        </xdr:cNvSpPr>
      </xdr:nvSpPr>
      <xdr:spPr>
        <a:xfrm>
          <a:off x="628650" y="18764250"/>
          <a:ext cx="6667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28575</xdr:colOff>
      <xdr:row>114</xdr:row>
      <xdr:rowOff>114300</xdr:rowOff>
    </xdr:from>
    <xdr:to>
      <xdr:col>3</xdr:col>
      <xdr:colOff>209550</xdr:colOff>
      <xdr:row>114</xdr:row>
      <xdr:rowOff>114300</xdr:rowOff>
    </xdr:to>
    <xdr:sp>
      <xdr:nvSpPr>
        <xdr:cNvPr id="297" name="Line 349"/>
        <xdr:cNvSpPr>
          <a:spLocks/>
        </xdr:cNvSpPr>
      </xdr:nvSpPr>
      <xdr:spPr>
        <a:xfrm>
          <a:off x="466725" y="188023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190500</xdr:colOff>
      <xdr:row>113</xdr:row>
      <xdr:rowOff>142875</xdr:rowOff>
    </xdr:from>
    <xdr:to>
      <xdr:col>21</xdr:col>
      <xdr:colOff>38100</xdr:colOff>
      <xdr:row>114</xdr:row>
      <xdr:rowOff>28575</xdr:rowOff>
    </xdr:to>
    <xdr:sp>
      <xdr:nvSpPr>
        <xdr:cNvPr id="298" name="Oval 350"/>
        <xdr:cNvSpPr>
          <a:spLocks/>
        </xdr:cNvSpPr>
      </xdr:nvSpPr>
      <xdr:spPr>
        <a:xfrm>
          <a:off x="4572000" y="18669000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139</xdr:row>
      <xdr:rowOff>0</xdr:rowOff>
    </xdr:from>
    <xdr:to>
      <xdr:col>21</xdr:col>
      <xdr:colOff>104775</xdr:colOff>
      <xdr:row>139</xdr:row>
      <xdr:rowOff>0</xdr:rowOff>
    </xdr:to>
    <xdr:sp>
      <xdr:nvSpPr>
        <xdr:cNvPr id="299" name="Line 351"/>
        <xdr:cNvSpPr>
          <a:spLocks/>
        </xdr:cNvSpPr>
      </xdr:nvSpPr>
      <xdr:spPr>
        <a:xfrm>
          <a:off x="581025" y="2279332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139</xdr:row>
      <xdr:rowOff>0</xdr:rowOff>
    </xdr:from>
    <xdr:to>
      <xdr:col>21</xdr:col>
      <xdr:colOff>0</xdr:colOff>
      <xdr:row>140</xdr:row>
      <xdr:rowOff>57150</xdr:rowOff>
    </xdr:to>
    <xdr:grpSp>
      <xdr:nvGrpSpPr>
        <xdr:cNvPr id="300" name="Group 352"/>
        <xdr:cNvGrpSpPr>
          <a:grpSpLocks/>
        </xdr:cNvGrpSpPr>
      </xdr:nvGrpSpPr>
      <xdr:grpSpPr>
        <a:xfrm>
          <a:off x="657225" y="22793325"/>
          <a:ext cx="3943350" cy="219075"/>
          <a:chOff x="51" y="1300"/>
          <a:chExt cx="306" cy="23"/>
        </a:xfrm>
        <a:solidFill>
          <a:srgbClr val="FFFFFF"/>
        </a:solidFill>
      </xdr:grpSpPr>
      <xdr:sp>
        <xdr:nvSpPr>
          <xdr:cNvPr id="301" name="AutoShape 353"/>
          <xdr:cNvSpPr>
            <a:spLocks/>
          </xdr:cNvSpPr>
        </xdr:nvSpPr>
        <xdr:spPr>
          <a:xfrm rot="10800000" flipH="1">
            <a:off x="102" y="1300"/>
            <a:ext cx="255" cy="23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02" name="AutoShape 354"/>
          <xdr:cNvSpPr>
            <a:spLocks/>
          </xdr:cNvSpPr>
        </xdr:nvSpPr>
        <xdr:spPr>
          <a:xfrm rot="10800000">
            <a:off x="51" y="1300"/>
            <a:ext cx="51" cy="23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138</xdr:row>
      <xdr:rowOff>0</xdr:rowOff>
    </xdr:from>
    <xdr:to>
      <xdr:col>21</xdr:col>
      <xdr:colOff>104775</xdr:colOff>
      <xdr:row>138</xdr:row>
      <xdr:rowOff>0</xdr:rowOff>
    </xdr:to>
    <xdr:sp>
      <xdr:nvSpPr>
        <xdr:cNvPr id="303" name="Line 355"/>
        <xdr:cNvSpPr>
          <a:spLocks/>
        </xdr:cNvSpPr>
      </xdr:nvSpPr>
      <xdr:spPr>
        <a:xfrm>
          <a:off x="581025" y="2263140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136</xdr:row>
      <xdr:rowOff>104775</xdr:rowOff>
    </xdr:from>
    <xdr:to>
      <xdr:col>21</xdr:col>
      <xdr:colOff>0</xdr:colOff>
      <xdr:row>138</xdr:row>
      <xdr:rowOff>0</xdr:rowOff>
    </xdr:to>
    <xdr:grpSp>
      <xdr:nvGrpSpPr>
        <xdr:cNvPr id="304" name="Group 356"/>
        <xdr:cNvGrpSpPr>
          <a:grpSpLocks/>
        </xdr:cNvGrpSpPr>
      </xdr:nvGrpSpPr>
      <xdr:grpSpPr>
        <a:xfrm flipV="1">
          <a:off x="657225" y="22412325"/>
          <a:ext cx="3943350" cy="219075"/>
          <a:chOff x="51" y="1300"/>
          <a:chExt cx="306" cy="23"/>
        </a:xfrm>
        <a:solidFill>
          <a:srgbClr val="FFFFFF"/>
        </a:solidFill>
      </xdr:grpSpPr>
      <xdr:sp>
        <xdr:nvSpPr>
          <xdr:cNvPr id="305" name="AutoShape 357"/>
          <xdr:cNvSpPr>
            <a:spLocks/>
          </xdr:cNvSpPr>
        </xdr:nvSpPr>
        <xdr:spPr>
          <a:xfrm rot="10800000" flipH="1">
            <a:off x="102" y="1300"/>
            <a:ext cx="255" cy="23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06" name="AutoShape 358"/>
          <xdr:cNvSpPr>
            <a:spLocks/>
          </xdr:cNvSpPr>
        </xdr:nvSpPr>
        <xdr:spPr>
          <a:xfrm rot="10800000">
            <a:off x="51" y="1300"/>
            <a:ext cx="51" cy="23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144</xdr:row>
      <xdr:rowOff>0</xdr:rowOff>
    </xdr:from>
    <xdr:to>
      <xdr:col>21</xdr:col>
      <xdr:colOff>0</xdr:colOff>
      <xdr:row>146</xdr:row>
      <xdr:rowOff>0</xdr:rowOff>
    </xdr:to>
    <xdr:grpSp>
      <xdr:nvGrpSpPr>
        <xdr:cNvPr id="307" name="Group 359"/>
        <xdr:cNvGrpSpPr>
          <a:grpSpLocks/>
        </xdr:cNvGrpSpPr>
      </xdr:nvGrpSpPr>
      <xdr:grpSpPr>
        <a:xfrm>
          <a:off x="657225" y="23602950"/>
          <a:ext cx="3943350" cy="323850"/>
          <a:chOff x="51" y="700"/>
          <a:chExt cx="306" cy="38"/>
        </a:xfrm>
        <a:solidFill>
          <a:srgbClr val="FFFFFF"/>
        </a:solidFill>
      </xdr:grpSpPr>
      <xdr:sp>
        <xdr:nvSpPr>
          <xdr:cNvPr id="308" name="AutoShape 360"/>
          <xdr:cNvSpPr>
            <a:spLocks/>
          </xdr:cNvSpPr>
        </xdr:nvSpPr>
        <xdr:spPr>
          <a:xfrm rot="10800000" flipH="1">
            <a:off x="153" y="700"/>
            <a:ext cx="204" cy="38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09" name="AutoShape 361"/>
          <xdr:cNvSpPr>
            <a:spLocks/>
          </xdr:cNvSpPr>
        </xdr:nvSpPr>
        <xdr:spPr>
          <a:xfrm rot="10800000">
            <a:off x="51" y="700"/>
            <a:ext cx="102" cy="38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146</xdr:row>
      <xdr:rowOff>95250</xdr:rowOff>
    </xdr:from>
    <xdr:to>
      <xdr:col>21</xdr:col>
      <xdr:colOff>0</xdr:colOff>
      <xdr:row>149</xdr:row>
      <xdr:rowOff>0</xdr:rowOff>
    </xdr:to>
    <xdr:grpSp>
      <xdr:nvGrpSpPr>
        <xdr:cNvPr id="310" name="Group 362"/>
        <xdr:cNvGrpSpPr>
          <a:grpSpLocks/>
        </xdr:cNvGrpSpPr>
      </xdr:nvGrpSpPr>
      <xdr:grpSpPr>
        <a:xfrm flipV="1">
          <a:off x="657225" y="24022050"/>
          <a:ext cx="3943350" cy="390525"/>
          <a:chOff x="51" y="1425"/>
          <a:chExt cx="306" cy="41"/>
        </a:xfrm>
        <a:solidFill>
          <a:srgbClr val="FFFFFF"/>
        </a:solidFill>
      </xdr:grpSpPr>
      <xdr:sp>
        <xdr:nvSpPr>
          <xdr:cNvPr id="311" name="AutoShape 363"/>
          <xdr:cNvSpPr>
            <a:spLocks/>
          </xdr:cNvSpPr>
        </xdr:nvSpPr>
        <xdr:spPr>
          <a:xfrm rot="10800000" flipH="1">
            <a:off x="204" y="1425"/>
            <a:ext cx="153" cy="41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12" name="AutoShape 364"/>
          <xdr:cNvSpPr>
            <a:spLocks/>
          </xdr:cNvSpPr>
        </xdr:nvSpPr>
        <xdr:spPr>
          <a:xfrm rot="10800000">
            <a:off x="51" y="1425"/>
            <a:ext cx="153" cy="41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149</xdr:row>
      <xdr:rowOff>0</xdr:rowOff>
    </xdr:from>
    <xdr:to>
      <xdr:col>21</xdr:col>
      <xdr:colOff>104775</xdr:colOff>
      <xdr:row>149</xdr:row>
      <xdr:rowOff>0</xdr:rowOff>
    </xdr:to>
    <xdr:sp>
      <xdr:nvSpPr>
        <xdr:cNvPr id="313" name="Line 365"/>
        <xdr:cNvSpPr>
          <a:spLocks/>
        </xdr:cNvSpPr>
      </xdr:nvSpPr>
      <xdr:spPr>
        <a:xfrm>
          <a:off x="581025" y="2441257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153</xdr:row>
      <xdr:rowOff>104775</xdr:rowOff>
    </xdr:from>
    <xdr:to>
      <xdr:col>9</xdr:col>
      <xdr:colOff>0</xdr:colOff>
      <xdr:row>155</xdr:row>
      <xdr:rowOff>76200</xdr:rowOff>
    </xdr:to>
    <xdr:sp>
      <xdr:nvSpPr>
        <xdr:cNvPr id="314" name="Line 366"/>
        <xdr:cNvSpPr>
          <a:spLocks/>
        </xdr:cNvSpPr>
      </xdr:nvSpPr>
      <xdr:spPr>
        <a:xfrm>
          <a:off x="1314450" y="25165050"/>
          <a:ext cx="65722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151</xdr:row>
      <xdr:rowOff>104775</xdr:rowOff>
    </xdr:from>
    <xdr:to>
      <xdr:col>21</xdr:col>
      <xdr:colOff>104775</xdr:colOff>
      <xdr:row>156</xdr:row>
      <xdr:rowOff>38100</xdr:rowOff>
    </xdr:to>
    <xdr:grpSp>
      <xdr:nvGrpSpPr>
        <xdr:cNvPr id="315" name="Group 367"/>
        <xdr:cNvGrpSpPr>
          <a:grpSpLocks/>
        </xdr:cNvGrpSpPr>
      </xdr:nvGrpSpPr>
      <xdr:grpSpPr>
        <a:xfrm>
          <a:off x="581025" y="24841200"/>
          <a:ext cx="4124325" cy="742950"/>
          <a:chOff x="45" y="1872"/>
          <a:chExt cx="320" cy="84"/>
        </a:xfrm>
        <a:solidFill>
          <a:srgbClr val="FFFFFF"/>
        </a:solidFill>
      </xdr:grpSpPr>
      <xdr:sp>
        <xdr:nvSpPr>
          <xdr:cNvPr id="316" name="Line 368"/>
          <xdr:cNvSpPr>
            <a:spLocks/>
          </xdr:cNvSpPr>
        </xdr:nvSpPr>
        <xdr:spPr>
          <a:xfrm>
            <a:off x="45" y="1914"/>
            <a:ext cx="3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17" name="Line 369"/>
          <xdr:cNvSpPr>
            <a:spLocks/>
          </xdr:cNvSpPr>
        </xdr:nvSpPr>
        <xdr:spPr>
          <a:xfrm flipV="1">
            <a:off x="51" y="1872"/>
            <a:ext cx="306" cy="42"/>
          </a:xfrm>
          <a:prstGeom prst="lin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18" name="Line 370"/>
          <xdr:cNvSpPr>
            <a:spLocks/>
          </xdr:cNvSpPr>
        </xdr:nvSpPr>
        <xdr:spPr>
          <a:xfrm flipV="1">
            <a:off x="51" y="1914"/>
            <a:ext cx="306" cy="42"/>
          </a:xfrm>
          <a:prstGeom prst="lin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grpSp>
        <xdr:nvGrpSpPr>
          <xdr:cNvPr id="319" name="Group 371"/>
          <xdr:cNvGrpSpPr>
            <a:grpSpLocks/>
          </xdr:cNvGrpSpPr>
        </xdr:nvGrpSpPr>
        <xdr:grpSpPr>
          <a:xfrm>
            <a:off x="51" y="1907"/>
            <a:ext cx="306" cy="35"/>
            <a:chOff x="51" y="1907"/>
            <a:chExt cx="306" cy="35"/>
          </a:xfrm>
          <a:solidFill>
            <a:srgbClr val="FFFFFF"/>
          </a:solidFill>
        </xdr:grpSpPr>
        <xdr:sp>
          <xdr:nvSpPr>
            <xdr:cNvPr id="320" name="AutoShape 372"/>
            <xdr:cNvSpPr>
              <a:spLocks noChangeAspect="1"/>
            </xdr:cNvSpPr>
          </xdr:nvSpPr>
          <xdr:spPr>
            <a:xfrm rot="10800000" flipH="1">
              <a:off x="153" y="1914"/>
              <a:ext cx="204" cy="28"/>
            </a:xfrm>
            <a:prstGeom prst="rtTriangle">
              <a:avLst/>
            </a:prstGeom>
            <a:pattFill prst="ltVert">
              <a:fgClr>
                <a:srgbClr val="3366FF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321" name="AutoShape 373"/>
            <xdr:cNvSpPr>
              <a:spLocks noChangeAspect="1"/>
            </xdr:cNvSpPr>
          </xdr:nvSpPr>
          <xdr:spPr>
            <a:xfrm flipH="1">
              <a:off x="51" y="1907"/>
              <a:ext cx="51" cy="7"/>
            </a:xfrm>
            <a:prstGeom prst="rtTriangle">
              <a:avLst/>
            </a:prstGeom>
            <a:pattFill prst="ltVert">
              <a:fgClr>
                <a:srgbClr val="3366FF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322" name="AutoShape 374"/>
            <xdr:cNvSpPr>
              <a:spLocks/>
            </xdr:cNvSpPr>
          </xdr:nvSpPr>
          <xdr:spPr>
            <a:xfrm rot="10800000">
              <a:off x="112" y="1914"/>
              <a:ext cx="40" cy="27"/>
            </a:xfrm>
            <a:prstGeom prst="rtTriangle">
              <a:avLst/>
            </a:prstGeom>
            <a:pattFill prst="ltVert">
              <a:fgClr>
                <a:srgbClr val="3366FF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323" name="AutoShape 375"/>
            <xdr:cNvSpPr>
              <a:spLocks/>
            </xdr:cNvSpPr>
          </xdr:nvSpPr>
          <xdr:spPr>
            <a:xfrm rot="10800000" flipH="1" flipV="1">
              <a:off x="102" y="1907"/>
              <a:ext cx="10" cy="7"/>
            </a:xfrm>
            <a:prstGeom prst="rtTriangle">
              <a:avLst/>
            </a:prstGeom>
            <a:pattFill prst="ltVert">
              <a:fgClr>
                <a:srgbClr val="3366FF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142875</xdr:colOff>
      <xdr:row>158</xdr:row>
      <xdr:rowOff>0</xdr:rowOff>
    </xdr:from>
    <xdr:to>
      <xdr:col>21</xdr:col>
      <xdr:colOff>104775</xdr:colOff>
      <xdr:row>158</xdr:row>
      <xdr:rowOff>0</xdr:rowOff>
    </xdr:to>
    <xdr:sp>
      <xdr:nvSpPr>
        <xdr:cNvPr id="324" name="Line 376"/>
        <xdr:cNvSpPr>
          <a:spLocks/>
        </xdr:cNvSpPr>
      </xdr:nvSpPr>
      <xdr:spPr>
        <a:xfrm>
          <a:off x="581025" y="2586990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155</xdr:row>
      <xdr:rowOff>114300</xdr:rowOff>
    </xdr:from>
    <xdr:to>
      <xdr:col>21</xdr:col>
      <xdr:colOff>0</xdr:colOff>
      <xdr:row>160</xdr:row>
      <xdr:rowOff>38100</xdr:rowOff>
    </xdr:to>
    <xdr:grpSp>
      <xdr:nvGrpSpPr>
        <xdr:cNvPr id="325" name="Group 377"/>
        <xdr:cNvGrpSpPr>
          <a:grpSpLocks/>
        </xdr:cNvGrpSpPr>
      </xdr:nvGrpSpPr>
      <xdr:grpSpPr>
        <a:xfrm>
          <a:off x="657225" y="25498425"/>
          <a:ext cx="3943350" cy="733425"/>
          <a:chOff x="51" y="1965"/>
          <a:chExt cx="306" cy="84"/>
        </a:xfrm>
        <a:solidFill>
          <a:srgbClr val="FFFFFF"/>
        </a:solidFill>
      </xdr:grpSpPr>
      <xdr:sp>
        <xdr:nvSpPr>
          <xdr:cNvPr id="326" name="Line 378"/>
          <xdr:cNvSpPr>
            <a:spLocks/>
          </xdr:cNvSpPr>
        </xdr:nvSpPr>
        <xdr:spPr>
          <a:xfrm flipV="1">
            <a:off x="51" y="1965"/>
            <a:ext cx="306" cy="42"/>
          </a:xfrm>
          <a:prstGeom prst="lin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27" name="Line 379"/>
          <xdr:cNvSpPr>
            <a:spLocks/>
          </xdr:cNvSpPr>
        </xdr:nvSpPr>
        <xdr:spPr>
          <a:xfrm flipV="1">
            <a:off x="51" y="2007"/>
            <a:ext cx="306" cy="42"/>
          </a:xfrm>
          <a:prstGeom prst="lin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28" name="AutoShape 380"/>
          <xdr:cNvSpPr>
            <a:spLocks noChangeAspect="1"/>
          </xdr:cNvSpPr>
        </xdr:nvSpPr>
        <xdr:spPr>
          <a:xfrm rot="10800000" flipH="1">
            <a:off x="204" y="2007"/>
            <a:ext cx="153" cy="21"/>
          </a:xfrm>
          <a:prstGeom prst="rtTriangl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29" name="AutoShape 381"/>
          <xdr:cNvSpPr>
            <a:spLocks noChangeAspect="1"/>
          </xdr:cNvSpPr>
        </xdr:nvSpPr>
        <xdr:spPr>
          <a:xfrm flipH="1">
            <a:off x="51" y="1993"/>
            <a:ext cx="102" cy="14"/>
          </a:xfrm>
          <a:prstGeom prst="rtTriangl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30" name="AutoShape 382"/>
          <xdr:cNvSpPr>
            <a:spLocks/>
          </xdr:cNvSpPr>
        </xdr:nvSpPr>
        <xdr:spPr>
          <a:xfrm rot="10800000">
            <a:off x="173" y="2007"/>
            <a:ext cx="31" cy="21"/>
          </a:xfrm>
          <a:prstGeom prst="rtTriangl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31" name="AutoShape 383"/>
          <xdr:cNvSpPr>
            <a:spLocks/>
          </xdr:cNvSpPr>
        </xdr:nvSpPr>
        <xdr:spPr>
          <a:xfrm rot="10800000" flipH="1" flipV="1">
            <a:off x="153" y="1993"/>
            <a:ext cx="20" cy="14"/>
          </a:xfrm>
          <a:prstGeom prst="rtTriangl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150</xdr:row>
      <xdr:rowOff>0</xdr:rowOff>
    </xdr:from>
    <xdr:to>
      <xdr:col>21</xdr:col>
      <xdr:colOff>104775</xdr:colOff>
      <xdr:row>152</xdr:row>
      <xdr:rowOff>19050</xdr:rowOff>
    </xdr:to>
    <xdr:grpSp>
      <xdr:nvGrpSpPr>
        <xdr:cNvPr id="332" name="Group 384"/>
        <xdr:cNvGrpSpPr>
          <a:grpSpLocks/>
        </xdr:cNvGrpSpPr>
      </xdr:nvGrpSpPr>
      <xdr:grpSpPr>
        <a:xfrm>
          <a:off x="581025" y="24574500"/>
          <a:ext cx="4124325" cy="342900"/>
          <a:chOff x="45" y="1723"/>
          <a:chExt cx="320" cy="38"/>
        </a:xfrm>
        <a:solidFill>
          <a:srgbClr val="FFFFFF"/>
        </a:solidFill>
      </xdr:grpSpPr>
      <xdr:grpSp>
        <xdr:nvGrpSpPr>
          <xdr:cNvPr id="333" name="Group 385"/>
          <xdr:cNvGrpSpPr>
            <a:grpSpLocks/>
          </xdr:cNvGrpSpPr>
        </xdr:nvGrpSpPr>
        <xdr:grpSpPr>
          <a:xfrm flipV="1">
            <a:off x="45" y="1723"/>
            <a:ext cx="320" cy="32"/>
            <a:chOff x="45" y="1731"/>
            <a:chExt cx="320" cy="31"/>
          </a:xfrm>
          <a:solidFill>
            <a:srgbClr val="FFFFFF"/>
          </a:solidFill>
        </xdr:grpSpPr>
        <xdr:sp>
          <xdr:nvSpPr>
            <xdr:cNvPr id="334" name="Line 386"/>
            <xdr:cNvSpPr>
              <a:spLocks/>
            </xdr:cNvSpPr>
          </xdr:nvSpPr>
          <xdr:spPr>
            <a:xfrm>
              <a:off x="45" y="1762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335" name="AutoShape 387"/>
            <xdr:cNvSpPr>
              <a:spLocks noChangeAspect="1"/>
            </xdr:cNvSpPr>
          </xdr:nvSpPr>
          <xdr:spPr>
            <a:xfrm rot="10800000" flipH="1" flipV="1">
              <a:off x="102" y="1731"/>
              <a:ext cx="255" cy="31"/>
            </a:xfrm>
            <a:prstGeom prst="rtTriangle">
              <a:avLst/>
            </a:prstGeom>
            <a:pattFill prst="ltVert">
              <a:fgClr>
                <a:srgbClr val="0000FF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336" name="AutoShape 388"/>
            <xdr:cNvSpPr>
              <a:spLocks/>
            </xdr:cNvSpPr>
          </xdr:nvSpPr>
          <xdr:spPr>
            <a:xfrm rot="10800000" flipV="1">
              <a:off x="51" y="1731"/>
              <a:ext cx="51" cy="31"/>
            </a:xfrm>
            <a:prstGeom prst="rtTriangle">
              <a:avLst/>
            </a:prstGeom>
            <a:pattFill prst="ltVert">
              <a:fgClr>
                <a:srgbClr val="0000FF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sp>
        <xdr:nvSpPr>
          <xdr:cNvPr id="337" name="Line 389"/>
          <xdr:cNvSpPr>
            <a:spLocks/>
          </xdr:cNvSpPr>
        </xdr:nvSpPr>
        <xdr:spPr>
          <a:xfrm flipH="1">
            <a:off x="51" y="1723"/>
            <a:ext cx="306" cy="38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164</xdr:row>
      <xdr:rowOff>0</xdr:rowOff>
    </xdr:from>
    <xdr:to>
      <xdr:col>21</xdr:col>
      <xdr:colOff>9525</xdr:colOff>
      <xdr:row>168</xdr:row>
      <xdr:rowOff>0</xdr:rowOff>
    </xdr:to>
    <xdr:grpSp>
      <xdr:nvGrpSpPr>
        <xdr:cNvPr id="338" name="Group 390"/>
        <xdr:cNvGrpSpPr>
          <a:grpSpLocks/>
        </xdr:cNvGrpSpPr>
      </xdr:nvGrpSpPr>
      <xdr:grpSpPr>
        <a:xfrm>
          <a:off x="657225" y="26841450"/>
          <a:ext cx="3952875" cy="647700"/>
          <a:chOff x="51" y="1026"/>
          <a:chExt cx="307" cy="85"/>
        </a:xfrm>
        <a:solidFill>
          <a:srgbClr val="FFFFFF"/>
        </a:solidFill>
      </xdr:grpSpPr>
      <xdr:sp>
        <xdr:nvSpPr>
          <xdr:cNvPr id="339" name="Line 391"/>
          <xdr:cNvSpPr>
            <a:spLocks/>
          </xdr:cNvSpPr>
        </xdr:nvSpPr>
        <xdr:spPr>
          <a:xfrm>
            <a:off x="53" y="1111"/>
            <a:ext cx="30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40" name="Line 392"/>
          <xdr:cNvSpPr>
            <a:spLocks/>
          </xdr:cNvSpPr>
        </xdr:nvSpPr>
        <xdr:spPr>
          <a:xfrm>
            <a:off x="51" y="1026"/>
            <a:ext cx="30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grpSp>
        <xdr:nvGrpSpPr>
          <xdr:cNvPr id="341" name="Group 393"/>
          <xdr:cNvGrpSpPr>
            <a:grpSpLocks/>
          </xdr:cNvGrpSpPr>
        </xdr:nvGrpSpPr>
        <xdr:grpSpPr>
          <a:xfrm>
            <a:off x="51" y="1026"/>
            <a:ext cx="306" cy="85"/>
            <a:chOff x="51" y="1026"/>
            <a:chExt cx="306" cy="85"/>
          </a:xfrm>
          <a:solidFill>
            <a:srgbClr val="FFFFFF"/>
          </a:solidFill>
        </xdr:grpSpPr>
        <xdr:sp>
          <xdr:nvSpPr>
            <xdr:cNvPr id="342" name="Line 394"/>
            <xdr:cNvSpPr>
              <a:spLocks/>
            </xdr:cNvSpPr>
          </xdr:nvSpPr>
          <xdr:spPr>
            <a:xfrm>
              <a:off x="102" y="1026"/>
              <a:ext cx="51" cy="85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343" name="Line 395"/>
            <xdr:cNvSpPr>
              <a:spLocks/>
            </xdr:cNvSpPr>
          </xdr:nvSpPr>
          <xdr:spPr>
            <a:xfrm flipH="1">
              <a:off x="204" y="1026"/>
              <a:ext cx="51" cy="85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344" name="Line 396"/>
            <xdr:cNvSpPr>
              <a:spLocks/>
            </xdr:cNvSpPr>
          </xdr:nvSpPr>
          <xdr:spPr>
            <a:xfrm>
              <a:off x="153" y="1026"/>
              <a:ext cx="51" cy="85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345" name="Line 397"/>
            <xdr:cNvSpPr>
              <a:spLocks/>
            </xdr:cNvSpPr>
          </xdr:nvSpPr>
          <xdr:spPr>
            <a:xfrm flipH="1">
              <a:off x="255" y="1026"/>
              <a:ext cx="51" cy="85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346" name="Line 398"/>
            <xdr:cNvSpPr>
              <a:spLocks/>
            </xdr:cNvSpPr>
          </xdr:nvSpPr>
          <xdr:spPr>
            <a:xfrm>
              <a:off x="51" y="1026"/>
              <a:ext cx="51" cy="85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347" name="Line 399"/>
            <xdr:cNvSpPr>
              <a:spLocks/>
            </xdr:cNvSpPr>
          </xdr:nvSpPr>
          <xdr:spPr>
            <a:xfrm flipH="1">
              <a:off x="306" y="1026"/>
              <a:ext cx="51" cy="85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348" name="Group 400"/>
          <xdr:cNvGrpSpPr>
            <a:grpSpLocks/>
          </xdr:cNvGrpSpPr>
        </xdr:nvGrpSpPr>
        <xdr:grpSpPr>
          <a:xfrm>
            <a:off x="51" y="1027"/>
            <a:ext cx="306" cy="84"/>
            <a:chOff x="51" y="1027"/>
            <a:chExt cx="306" cy="84"/>
          </a:xfrm>
          <a:solidFill>
            <a:srgbClr val="FFFFFF"/>
          </a:solidFill>
        </xdr:grpSpPr>
        <xdr:sp>
          <xdr:nvSpPr>
            <xdr:cNvPr id="349" name="Line 401"/>
            <xdr:cNvSpPr>
              <a:spLocks/>
            </xdr:cNvSpPr>
          </xdr:nvSpPr>
          <xdr:spPr>
            <a:xfrm>
              <a:off x="51" y="1027"/>
              <a:ext cx="0" cy="8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350" name="Line 402"/>
            <xdr:cNvSpPr>
              <a:spLocks/>
            </xdr:cNvSpPr>
          </xdr:nvSpPr>
          <xdr:spPr>
            <a:xfrm>
              <a:off x="357" y="1027"/>
              <a:ext cx="0" cy="8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351" name="Line 403"/>
            <xdr:cNvSpPr>
              <a:spLocks/>
            </xdr:cNvSpPr>
          </xdr:nvSpPr>
          <xdr:spPr>
            <a:xfrm>
              <a:off x="102" y="1027"/>
              <a:ext cx="0" cy="8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352" name="Line 404"/>
            <xdr:cNvSpPr>
              <a:spLocks/>
            </xdr:cNvSpPr>
          </xdr:nvSpPr>
          <xdr:spPr>
            <a:xfrm>
              <a:off x="153" y="1027"/>
              <a:ext cx="0" cy="8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353" name="Line 405"/>
            <xdr:cNvSpPr>
              <a:spLocks/>
            </xdr:cNvSpPr>
          </xdr:nvSpPr>
          <xdr:spPr>
            <a:xfrm>
              <a:off x="204" y="1027"/>
              <a:ext cx="0" cy="8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354" name="Line 406"/>
            <xdr:cNvSpPr>
              <a:spLocks/>
            </xdr:cNvSpPr>
          </xdr:nvSpPr>
          <xdr:spPr>
            <a:xfrm>
              <a:off x="255" y="1027"/>
              <a:ext cx="0" cy="8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355" name="Line 407"/>
            <xdr:cNvSpPr>
              <a:spLocks/>
            </xdr:cNvSpPr>
          </xdr:nvSpPr>
          <xdr:spPr>
            <a:xfrm>
              <a:off x="306" y="1027"/>
              <a:ext cx="0" cy="8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114300</xdr:colOff>
      <xdr:row>168</xdr:row>
      <xdr:rowOff>0</xdr:rowOff>
    </xdr:from>
    <xdr:to>
      <xdr:col>21</xdr:col>
      <xdr:colOff>114300</xdr:colOff>
      <xdr:row>168</xdr:row>
      <xdr:rowOff>76200</xdr:rowOff>
    </xdr:to>
    <xdr:sp>
      <xdr:nvSpPr>
        <xdr:cNvPr id="356" name="AutoShape 408"/>
        <xdr:cNvSpPr>
          <a:spLocks/>
        </xdr:cNvSpPr>
      </xdr:nvSpPr>
      <xdr:spPr>
        <a:xfrm>
          <a:off x="4495800" y="27489150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168</xdr:row>
      <xdr:rowOff>0</xdr:rowOff>
    </xdr:from>
    <xdr:to>
      <xdr:col>3</xdr:col>
      <xdr:colOff>114300</xdr:colOff>
      <xdr:row>168</xdr:row>
      <xdr:rowOff>76200</xdr:rowOff>
    </xdr:to>
    <xdr:sp>
      <xdr:nvSpPr>
        <xdr:cNvPr id="357" name="AutoShape 409"/>
        <xdr:cNvSpPr>
          <a:spLocks/>
        </xdr:cNvSpPr>
      </xdr:nvSpPr>
      <xdr:spPr>
        <a:xfrm>
          <a:off x="552450" y="27489150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133350</xdr:colOff>
      <xdr:row>170</xdr:row>
      <xdr:rowOff>0</xdr:rowOff>
    </xdr:from>
    <xdr:to>
      <xdr:col>21</xdr:col>
      <xdr:colOff>104775</xdr:colOff>
      <xdr:row>170</xdr:row>
      <xdr:rowOff>0</xdr:rowOff>
    </xdr:to>
    <xdr:sp>
      <xdr:nvSpPr>
        <xdr:cNvPr id="358" name="Line 410"/>
        <xdr:cNvSpPr>
          <a:spLocks/>
        </xdr:cNvSpPr>
      </xdr:nvSpPr>
      <xdr:spPr>
        <a:xfrm>
          <a:off x="571500" y="27813000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169</xdr:row>
      <xdr:rowOff>114300</xdr:rowOff>
    </xdr:from>
    <xdr:to>
      <xdr:col>3</xdr:col>
      <xdr:colOff>0</xdr:colOff>
      <xdr:row>170</xdr:row>
      <xdr:rowOff>57150</xdr:rowOff>
    </xdr:to>
    <xdr:sp>
      <xdr:nvSpPr>
        <xdr:cNvPr id="359" name="Line 411"/>
        <xdr:cNvSpPr>
          <a:spLocks/>
        </xdr:cNvSpPr>
      </xdr:nvSpPr>
      <xdr:spPr>
        <a:xfrm>
          <a:off x="657225" y="277653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169</xdr:row>
      <xdr:rowOff>114300</xdr:rowOff>
    </xdr:from>
    <xdr:to>
      <xdr:col>6</xdr:col>
      <xdr:colOff>0</xdr:colOff>
      <xdr:row>170</xdr:row>
      <xdr:rowOff>57150</xdr:rowOff>
    </xdr:to>
    <xdr:sp>
      <xdr:nvSpPr>
        <xdr:cNvPr id="360" name="Line 412"/>
        <xdr:cNvSpPr>
          <a:spLocks/>
        </xdr:cNvSpPr>
      </xdr:nvSpPr>
      <xdr:spPr>
        <a:xfrm>
          <a:off x="1314450" y="277653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169</xdr:row>
      <xdr:rowOff>114300</xdr:rowOff>
    </xdr:from>
    <xdr:to>
      <xdr:col>9</xdr:col>
      <xdr:colOff>0</xdr:colOff>
      <xdr:row>170</xdr:row>
      <xdr:rowOff>57150</xdr:rowOff>
    </xdr:to>
    <xdr:sp>
      <xdr:nvSpPr>
        <xdr:cNvPr id="361" name="Line 413"/>
        <xdr:cNvSpPr>
          <a:spLocks/>
        </xdr:cNvSpPr>
      </xdr:nvSpPr>
      <xdr:spPr>
        <a:xfrm>
          <a:off x="1971675" y="277653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169</xdr:row>
      <xdr:rowOff>114300</xdr:rowOff>
    </xdr:from>
    <xdr:to>
      <xdr:col>12</xdr:col>
      <xdr:colOff>0</xdr:colOff>
      <xdr:row>170</xdr:row>
      <xdr:rowOff>57150</xdr:rowOff>
    </xdr:to>
    <xdr:sp>
      <xdr:nvSpPr>
        <xdr:cNvPr id="362" name="Line 414"/>
        <xdr:cNvSpPr>
          <a:spLocks/>
        </xdr:cNvSpPr>
      </xdr:nvSpPr>
      <xdr:spPr>
        <a:xfrm>
          <a:off x="2628900" y="277653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15</xdr:col>
      <xdr:colOff>0</xdr:colOff>
      <xdr:row>169</xdr:row>
      <xdr:rowOff>114300</xdr:rowOff>
    </xdr:from>
    <xdr:to>
      <xdr:col>15</xdr:col>
      <xdr:colOff>0</xdr:colOff>
      <xdr:row>170</xdr:row>
      <xdr:rowOff>57150</xdr:rowOff>
    </xdr:to>
    <xdr:sp>
      <xdr:nvSpPr>
        <xdr:cNvPr id="363" name="Line 415"/>
        <xdr:cNvSpPr>
          <a:spLocks/>
        </xdr:cNvSpPr>
      </xdr:nvSpPr>
      <xdr:spPr>
        <a:xfrm>
          <a:off x="3286125" y="277653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169</xdr:row>
      <xdr:rowOff>114300</xdr:rowOff>
    </xdr:from>
    <xdr:to>
      <xdr:col>18</xdr:col>
      <xdr:colOff>0</xdr:colOff>
      <xdr:row>170</xdr:row>
      <xdr:rowOff>57150</xdr:rowOff>
    </xdr:to>
    <xdr:sp>
      <xdr:nvSpPr>
        <xdr:cNvPr id="364" name="Line 416"/>
        <xdr:cNvSpPr>
          <a:spLocks/>
        </xdr:cNvSpPr>
      </xdr:nvSpPr>
      <xdr:spPr>
        <a:xfrm>
          <a:off x="3943350" y="277653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169</xdr:row>
      <xdr:rowOff>114300</xdr:rowOff>
    </xdr:from>
    <xdr:to>
      <xdr:col>21</xdr:col>
      <xdr:colOff>0</xdr:colOff>
      <xdr:row>170</xdr:row>
      <xdr:rowOff>57150</xdr:rowOff>
    </xdr:to>
    <xdr:sp>
      <xdr:nvSpPr>
        <xdr:cNvPr id="365" name="Line 417"/>
        <xdr:cNvSpPr>
          <a:spLocks/>
        </xdr:cNvSpPr>
      </xdr:nvSpPr>
      <xdr:spPr>
        <a:xfrm>
          <a:off x="4600575" y="277653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172</xdr:row>
      <xdr:rowOff>0</xdr:rowOff>
    </xdr:from>
    <xdr:to>
      <xdr:col>21</xdr:col>
      <xdr:colOff>104775</xdr:colOff>
      <xdr:row>172</xdr:row>
      <xdr:rowOff>0</xdr:rowOff>
    </xdr:to>
    <xdr:sp>
      <xdr:nvSpPr>
        <xdr:cNvPr id="366" name="Line 418"/>
        <xdr:cNvSpPr>
          <a:spLocks/>
        </xdr:cNvSpPr>
      </xdr:nvSpPr>
      <xdr:spPr>
        <a:xfrm>
          <a:off x="581025" y="2813685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175</xdr:row>
      <xdr:rowOff>0</xdr:rowOff>
    </xdr:from>
    <xdr:to>
      <xdr:col>21</xdr:col>
      <xdr:colOff>104775</xdr:colOff>
      <xdr:row>175</xdr:row>
      <xdr:rowOff>0</xdr:rowOff>
    </xdr:to>
    <xdr:sp>
      <xdr:nvSpPr>
        <xdr:cNvPr id="367" name="Line 419"/>
        <xdr:cNvSpPr>
          <a:spLocks/>
        </xdr:cNvSpPr>
      </xdr:nvSpPr>
      <xdr:spPr>
        <a:xfrm>
          <a:off x="581025" y="2862262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172</xdr:row>
      <xdr:rowOff>0</xdr:rowOff>
    </xdr:from>
    <xdr:to>
      <xdr:col>21</xdr:col>
      <xdr:colOff>0</xdr:colOff>
      <xdr:row>174</xdr:row>
      <xdr:rowOff>0</xdr:rowOff>
    </xdr:to>
    <xdr:sp>
      <xdr:nvSpPr>
        <xdr:cNvPr id="368" name="AutoShape 420"/>
        <xdr:cNvSpPr>
          <a:spLocks/>
        </xdr:cNvSpPr>
      </xdr:nvSpPr>
      <xdr:spPr>
        <a:xfrm rot="10800000" flipH="1">
          <a:off x="657225" y="28136850"/>
          <a:ext cx="3943350" cy="323850"/>
        </a:xfrm>
        <a:prstGeom prst="rtTriangle">
          <a:avLst/>
        </a:prstGeom>
        <a:pattFill prst="ltVert">
          <a:fgClr>
            <a:srgbClr val="339966"/>
          </a:fgClr>
          <a:bgClr>
            <a:srgbClr val="FFFFFF"/>
          </a:bgClr>
        </a:patt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175</xdr:row>
      <xdr:rowOff>0</xdr:rowOff>
    </xdr:from>
    <xdr:to>
      <xdr:col>21</xdr:col>
      <xdr:colOff>0</xdr:colOff>
      <xdr:row>177</xdr:row>
      <xdr:rowOff>0</xdr:rowOff>
    </xdr:to>
    <xdr:sp>
      <xdr:nvSpPr>
        <xdr:cNvPr id="369" name="AutoShape 421"/>
        <xdr:cNvSpPr>
          <a:spLocks/>
        </xdr:cNvSpPr>
      </xdr:nvSpPr>
      <xdr:spPr>
        <a:xfrm rot="10800000">
          <a:off x="657225" y="28622625"/>
          <a:ext cx="3943350" cy="323850"/>
        </a:xfrm>
        <a:prstGeom prst="rtTriangle">
          <a:avLst/>
        </a:prstGeom>
        <a:pattFill prst="ltVert">
          <a:fgClr>
            <a:srgbClr val="339966"/>
          </a:fgClr>
          <a:bgClr>
            <a:srgbClr val="FFFFFF"/>
          </a:bgClr>
        </a:patt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171</xdr:row>
      <xdr:rowOff>0</xdr:rowOff>
    </xdr:from>
    <xdr:to>
      <xdr:col>21</xdr:col>
      <xdr:colOff>76200</xdr:colOff>
      <xdr:row>171</xdr:row>
      <xdr:rowOff>0</xdr:rowOff>
    </xdr:to>
    <xdr:sp>
      <xdr:nvSpPr>
        <xdr:cNvPr id="370" name="Line 422"/>
        <xdr:cNvSpPr>
          <a:spLocks/>
        </xdr:cNvSpPr>
      </xdr:nvSpPr>
      <xdr:spPr>
        <a:xfrm>
          <a:off x="581025" y="27974925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170</xdr:row>
      <xdr:rowOff>133350</xdr:rowOff>
    </xdr:from>
    <xdr:to>
      <xdr:col>21</xdr:col>
      <xdr:colOff>0</xdr:colOff>
      <xdr:row>171</xdr:row>
      <xdr:rowOff>19050</xdr:rowOff>
    </xdr:to>
    <xdr:sp>
      <xdr:nvSpPr>
        <xdr:cNvPr id="371" name="Line 423"/>
        <xdr:cNvSpPr>
          <a:spLocks/>
        </xdr:cNvSpPr>
      </xdr:nvSpPr>
      <xdr:spPr>
        <a:xfrm>
          <a:off x="4600575" y="27946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170</xdr:row>
      <xdr:rowOff>142875</xdr:rowOff>
    </xdr:from>
    <xdr:to>
      <xdr:col>3</xdr:col>
      <xdr:colOff>0</xdr:colOff>
      <xdr:row>171</xdr:row>
      <xdr:rowOff>28575</xdr:rowOff>
    </xdr:to>
    <xdr:sp>
      <xdr:nvSpPr>
        <xdr:cNvPr id="372" name="Line 424"/>
        <xdr:cNvSpPr>
          <a:spLocks/>
        </xdr:cNvSpPr>
      </xdr:nvSpPr>
      <xdr:spPr>
        <a:xfrm>
          <a:off x="657225" y="279558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167</xdr:row>
      <xdr:rowOff>133350</xdr:rowOff>
    </xdr:from>
    <xdr:to>
      <xdr:col>22</xdr:col>
      <xdr:colOff>9525</xdr:colOff>
      <xdr:row>167</xdr:row>
      <xdr:rowOff>133350</xdr:rowOff>
    </xdr:to>
    <xdr:sp>
      <xdr:nvSpPr>
        <xdr:cNvPr id="373" name="Line 425"/>
        <xdr:cNvSpPr>
          <a:spLocks/>
        </xdr:cNvSpPr>
      </xdr:nvSpPr>
      <xdr:spPr>
        <a:xfrm flipV="1">
          <a:off x="438150" y="27460575"/>
          <a:ext cx="4391025" cy="0"/>
        </a:xfrm>
        <a:prstGeom prst="line">
          <a:avLst/>
        </a:prstGeom>
        <a:noFill/>
        <a:ln w="31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66675</xdr:colOff>
      <xdr:row>167</xdr:row>
      <xdr:rowOff>9525</xdr:rowOff>
    </xdr:from>
    <xdr:to>
      <xdr:col>23</xdr:col>
      <xdr:colOff>209550</xdr:colOff>
      <xdr:row>168</xdr:row>
      <xdr:rowOff>104775</xdr:rowOff>
    </xdr:to>
    <xdr:grpSp>
      <xdr:nvGrpSpPr>
        <xdr:cNvPr id="374" name="Group 426"/>
        <xdr:cNvGrpSpPr>
          <a:grpSpLocks/>
        </xdr:cNvGrpSpPr>
      </xdr:nvGrpSpPr>
      <xdr:grpSpPr>
        <a:xfrm>
          <a:off x="4886325" y="27336750"/>
          <a:ext cx="361950" cy="257175"/>
          <a:chOff x="383" y="1952"/>
          <a:chExt cx="28" cy="28"/>
        </a:xfrm>
        <a:solidFill>
          <a:srgbClr val="FFFFFF"/>
        </a:solidFill>
      </xdr:grpSpPr>
      <xdr:sp>
        <xdr:nvSpPr>
          <xdr:cNvPr id="375" name="Oval 427"/>
          <xdr:cNvSpPr>
            <a:spLocks/>
          </xdr:cNvSpPr>
        </xdr:nvSpPr>
        <xdr:spPr>
          <a:xfrm>
            <a:off x="390" y="1959"/>
            <a:ext cx="14" cy="1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76" name="Line 428"/>
          <xdr:cNvSpPr>
            <a:spLocks/>
          </xdr:cNvSpPr>
        </xdr:nvSpPr>
        <xdr:spPr>
          <a:xfrm>
            <a:off x="397" y="1952"/>
            <a:ext cx="0" cy="28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77" name="Line 429"/>
          <xdr:cNvSpPr>
            <a:spLocks/>
          </xdr:cNvSpPr>
        </xdr:nvSpPr>
        <xdr:spPr>
          <a:xfrm rot="16200000">
            <a:off x="383" y="1966"/>
            <a:ext cx="28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163</xdr:row>
      <xdr:rowOff>95250</xdr:rowOff>
    </xdr:from>
    <xdr:to>
      <xdr:col>1</xdr:col>
      <xdr:colOff>0</xdr:colOff>
      <xdr:row>168</xdr:row>
      <xdr:rowOff>57150</xdr:rowOff>
    </xdr:to>
    <xdr:sp>
      <xdr:nvSpPr>
        <xdr:cNvPr id="378" name="Line 430"/>
        <xdr:cNvSpPr>
          <a:spLocks/>
        </xdr:cNvSpPr>
      </xdr:nvSpPr>
      <xdr:spPr>
        <a:xfrm flipV="1">
          <a:off x="219075" y="267747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152400</xdr:colOff>
      <xdr:row>168</xdr:row>
      <xdr:rowOff>0</xdr:rowOff>
    </xdr:from>
    <xdr:to>
      <xdr:col>1</xdr:col>
      <xdr:colOff>76200</xdr:colOff>
      <xdr:row>168</xdr:row>
      <xdr:rowOff>0</xdr:rowOff>
    </xdr:to>
    <xdr:sp>
      <xdr:nvSpPr>
        <xdr:cNvPr id="379" name="Line 431"/>
        <xdr:cNvSpPr>
          <a:spLocks/>
        </xdr:cNvSpPr>
      </xdr:nvSpPr>
      <xdr:spPr>
        <a:xfrm>
          <a:off x="152400" y="274891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152400</xdr:colOff>
      <xdr:row>164</xdr:row>
      <xdr:rowOff>0</xdr:rowOff>
    </xdr:from>
    <xdr:to>
      <xdr:col>1</xdr:col>
      <xdr:colOff>76200</xdr:colOff>
      <xdr:row>164</xdr:row>
      <xdr:rowOff>0</xdr:rowOff>
    </xdr:to>
    <xdr:sp>
      <xdr:nvSpPr>
        <xdr:cNvPr id="380" name="Line 432"/>
        <xdr:cNvSpPr>
          <a:spLocks/>
        </xdr:cNvSpPr>
      </xdr:nvSpPr>
      <xdr:spPr>
        <a:xfrm>
          <a:off x="152400" y="268414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190500</xdr:colOff>
      <xdr:row>167</xdr:row>
      <xdr:rowOff>133350</xdr:rowOff>
    </xdr:from>
    <xdr:to>
      <xdr:col>3</xdr:col>
      <xdr:colOff>38100</xdr:colOff>
      <xdr:row>168</xdr:row>
      <xdr:rowOff>19050</xdr:rowOff>
    </xdr:to>
    <xdr:sp>
      <xdr:nvSpPr>
        <xdr:cNvPr id="381" name="Oval 433"/>
        <xdr:cNvSpPr>
          <a:spLocks/>
        </xdr:cNvSpPr>
      </xdr:nvSpPr>
      <xdr:spPr>
        <a:xfrm>
          <a:off x="628650" y="27460575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190500</xdr:colOff>
      <xdr:row>168</xdr:row>
      <xdr:rowOff>76200</xdr:rowOff>
    </xdr:from>
    <xdr:to>
      <xdr:col>3</xdr:col>
      <xdr:colOff>38100</xdr:colOff>
      <xdr:row>168</xdr:row>
      <xdr:rowOff>114300</xdr:rowOff>
    </xdr:to>
    <xdr:sp>
      <xdr:nvSpPr>
        <xdr:cNvPr id="382" name="Oval 434"/>
        <xdr:cNvSpPr>
          <a:spLocks/>
        </xdr:cNvSpPr>
      </xdr:nvSpPr>
      <xdr:spPr>
        <a:xfrm>
          <a:off x="628650" y="27565350"/>
          <a:ext cx="6667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28575</xdr:colOff>
      <xdr:row>168</xdr:row>
      <xdr:rowOff>114300</xdr:rowOff>
    </xdr:from>
    <xdr:to>
      <xdr:col>3</xdr:col>
      <xdr:colOff>209550</xdr:colOff>
      <xdr:row>168</xdr:row>
      <xdr:rowOff>114300</xdr:rowOff>
    </xdr:to>
    <xdr:sp>
      <xdr:nvSpPr>
        <xdr:cNvPr id="383" name="Line 435"/>
        <xdr:cNvSpPr>
          <a:spLocks/>
        </xdr:cNvSpPr>
      </xdr:nvSpPr>
      <xdr:spPr>
        <a:xfrm>
          <a:off x="466725" y="276034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190500</xdr:colOff>
      <xdr:row>167</xdr:row>
      <xdr:rowOff>142875</xdr:rowOff>
    </xdr:from>
    <xdr:to>
      <xdr:col>21</xdr:col>
      <xdr:colOff>38100</xdr:colOff>
      <xdr:row>168</xdr:row>
      <xdr:rowOff>28575</xdr:rowOff>
    </xdr:to>
    <xdr:sp>
      <xdr:nvSpPr>
        <xdr:cNvPr id="384" name="Oval 436"/>
        <xdr:cNvSpPr>
          <a:spLocks/>
        </xdr:cNvSpPr>
      </xdr:nvSpPr>
      <xdr:spPr>
        <a:xfrm>
          <a:off x="4572000" y="27470100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162</xdr:row>
      <xdr:rowOff>142875</xdr:rowOff>
    </xdr:from>
    <xdr:to>
      <xdr:col>7</xdr:col>
      <xdr:colOff>28575</xdr:colOff>
      <xdr:row>169</xdr:row>
      <xdr:rowOff>19050</xdr:rowOff>
    </xdr:to>
    <xdr:grpSp>
      <xdr:nvGrpSpPr>
        <xdr:cNvPr id="385" name="Group 439"/>
        <xdr:cNvGrpSpPr>
          <a:grpSpLocks/>
        </xdr:cNvGrpSpPr>
      </xdr:nvGrpSpPr>
      <xdr:grpSpPr>
        <a:xfrm rot="20242498">
          <a:off x="1095375" y="26660475"/>
          <a:ext cx="466725" cy="1009650"/>
          <a:chOff x="457" y="2928"/>
          <a:chExt cx="36" cy="77"/>
        </a:xfrm>
        <a:solidFill>
          <a:srgbClr val="FFFFFF"/>
        </a:solidFill>
      </xdr:grpSpPr>
      <xdr:sp>
        <xdr:nvSpPr>
          <xdr:cNvPr id="386" name="Arc 437"/>
          <xdr:cNvSpPr>
            <a:spLocks/>
          </xdr:cNvSpPr>
        </xdr:nvSpPr>
        <xdr:spPr>
          <a:xfrm>
            <a:off x="457" y="2928"/>
            <a:ext cx="18" cy="41"/>
          </a:xfrm>
          <a:prstGeom prst="arc">
            <a:avLst/>
          </a:prstGeom>
          <a:noFill/>
          <a:ln w="38100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87" name="Arc 438"/>
          <xdr:cNvSpPr>
            <a:spLocks/>
          </xdr:cNvSpPr>
        </xdr:nvSpPr>
        <xdr:spPr>
          <a:xfrm rot="10800000">
            <a:off x="475" y="2964"/>
            <a:ext cx="18" cy="41"/>
          </a:xfrm>
          <a:prstGeom prst="arc">
            <a:avLst/>
          </a:prstGeom>
          <a:noFill/>
          <a:ln w="38100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7</xdr:col>
      <xdr:colOff>190500</xdr:colOff>
      <xdr:row>162</xdr:row>
      <xdr:rowOff>142875</xdr:rowOff>
    </xdr:from>
    <xdr:to>
      <xdr:col>10</xdr:col>
      <xdr:colOff>0</xdr:colOff>
      <xdr:row>169</xdr:row>
      <xdr:rowOff>19050</xdr:rowOff>
    </xdr:to>
    <xdr:grpSp>
      <xdr:nvGrpSpPr>
        <xdr:cNvPr id="388" name="Group 440"/>
        <xdr:cNvGrpSpPr>
          <a:grpSpLocks/>
        </xdr:cNvGrpSpPr>
      </xdr:nvGrpSpPr>
      <xdr:grpSpPr>
        <a:xfrm rot="20242498">
          <a:off x="1724025" y="26660475"/>
          <a:ext cx="466725" cy="1009650"/>
          <a:chOff x="457" y="2928"/>
          <a:chExt cx="36" cy="77"/>
        </a:xfrm>
        <a:solidFill>
          <a:srgbClr val="FFFFFF"/>
        </a:solidFill>
      </xdr:grpSpPr>
      <xdr:sp>
        <xdr:nvSpPr>
          <xdr:cNvPr id="389" name="Arc 441"/>
          <xdr:cNvSpPr>
            <a:spLocks/>
          </xdr:cNvSpPr>
        </xdr:nvSpPr>
        <xdr:spPr>
          <a:xfrm>
            <a:off x="457" y="2928"/>
            <a:ext cx="18" cy="41"/>
          </a:xfrm>
          <a:prstGeom prst="arc">
            <a:avLst/>
          </a:prstGeom>
          <a:noFill/>
          <a:ln w="38100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90" name="Arc 442"/>
          <xdr:cNvSpPr>
            <a:spLocks/>
          </xdr:cNvSpPr>
        </xdr:nvSpPr>
        <xdr:spPr>
          <a:xfrm rot="10800000">
            <a:off x="475" y="2964"/>
            <a:ext cx="18" cy="41"/>
          </a:xfrm>
          <a:prstGeom prst="arc">
            <a:avLst/>
          </a:prstGeom>
          <a:noFill/>
          <a:ln w="38100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163</xdr:row>
      <xdr:rowOff>133350</xdr:rowOff>
    </xdr:from>
    <xdr:to>
      <xdr:col>22</xdr:col>
      <xdr:colOff>9525</xdr:colOff>
      <xdr:row>163</xdr:row>
      <xdr:rowOff>133350</xdr:rowOff>
    </xdr:to>
    <xdr:sp>
      <xdr:nvSpPr>
        <xdr:cNvPr id="391" name="Line 443"/>
        <xdr:cNvSpPr>
          <a:spLocks/>
        </xdr:cNvSpPr>
      </xdr:nvSpPr>
      <xdr:spPr>
        <a:xfrm flipV="1">
          <a:off x="438150" y="26812875"/>
          <a:ext cx="4391025" cy="0"/>
        </a:xfrm>
        <a:prstGeom prst="line">
          <a:avLst/>
        </a:prstGeom>
        <a:noFill/>
        <a:ln w="31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66675</xdr:colOff>
      <xdr:row>163</xdr:row>
      <xdr:rowOff>9525</xdr:rowOff>
    </xdr:from>
    <xdr:to>
      <xdr:col>23</xdr:col>
      <xdr:colOff>209550</xdr:colOff>
      <xdr:row>164</xdr:row>
      <xdr:rowOff>104775</xdr:rowOff>
    </xdr:to>
    <xdr:grpSp>
      <xdr:nvGrpSpPr>
        <xdr:cNvPr id="392" name="Group 444"/>
        <xdr:cNvGrpSpPr>
          <a:grpSpLocks/>
        </xdr:cNvGrpSpPr>
      </xdr:nvGrpSpPr>
      <xdr:grpSpPr>
        <a:xfrm>
          <a:off x="4886325" y="26689050"/>
          <a:ext cx="361950" cy="257175"/>
          <a:chOff x="383" y="1952"/>
          <a:chExt cx="28" cy="28"/>
        </a:xfrm>
        <a:solidFill>
          <a:srgbClr val="FFFFFF"/>
        </a:solidFill>
      </xdr:grpSpPr>
      <xdr:sp>
        <xdr:nvSpPr>
          <xdr:cNvPr id="393" name="Oval 445"/>
          <xdr:cNvSpPr>
            <a:spLocks/>
          </xdr:cNvSpPr>
        </xdr:nvSpPr>
        <xdr:spPr>
          <a:xfrm>
            <a:off x="390" y="1959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94" name="Line 446"/>
          <xdr:cNvSpPr>
            <a:spLocks/>
          </xdr:cNvSpPr>
        </xdr:nvSpPr>
        <xdr:spPr>
          <a:xfrm>
            <a:off x="397" y="1952"/>
            <a:ext cx="0" cy="28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95" name="Line 447"/>
          <xdr:cNvSpPr>
            <a:spLocks/>
          </xdr:cNvSpPr>
        </xdr:nvSpPr>
        <xdr:spPr>
          <a:xfrm rot="16200000">
            <a:off x="383" y="1966"/>
            <a:ext cx="2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180</xdr:row>
      <xdr:rowOff>0</xdr:rowOff>
    </xdr:from>
    <xdr:to>
      <xdr:col>21</xdr:col>
      <xdr:colOff>104775</xdr:colOff>
      <xdr:row>180</xdr:row>
      <xdr:rowOff>0</xdr:rowOff>
    </xdr:to>
    <xdr:sp>
      <xdr:nvSpPr>
        <xdr:cNvPr id="396" name="Line 448"/>
        <xdr:cNvSpPr>
          <a:spLocks/>
        </xdr:cNvSpPr>
      </xdr:nvSpPr>
      <xdr:spPr>
        <a:xfrm>
          <a:off x="581025" y="2943225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180</xdr:row>
      <xdr:rowOff>0</xdr:rowOff>
    </xdr:from>
    <xdr:to>
      <xdr:col>21</xdr:col>
      <xdr:colOff>0</xdr:colOff>
      <xdr:row>182</xdr:row>
      <xdr:rowOff>0</xdr:rowOff>
    </xdr:to>
    <xdr:sp>
      <xdr:nvSpPr>
        <xdr:cNvPr id="397" name="AutoShape 449"/>
        <xdr:cNvSpPr>
          <a:spLocks/>
        </xdr:cNvSpPr>
      </xdr:nvSpPr>
      <xdr:spPr>
        <a:xfrm rot="10800000" flipH="1">
          <a:off x="657225" y="29432250"/>
          <a:ext cx="3943350" cy="323850"/>
        </a:xfrm>
        <a:prstGeom prst="rtTriangle">
          <a:avLst/>
        </a:prstGeom>
        <a:pattFill prst="ltVert">
          <a:fgClr>
            <a:srgbClr val="FF99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183</xdr:row>
      <xdr:rowOff>0</xdr:rowOff>
    </xdr:from>
    <xdr:to>
      <xdr:col>21</xdr:col>
      <xdr:colOff>104775</xdr:colOff>
      <xdr:row>183</xdr:row>
      <xdr:rowOff>0</xdr:rowOff>
    </xdr:to>
    <xdr:sp>
      <xdr:nvSpPr>
        <xdr:cNvPr id="398" name="Line 450"/>
        <xdr:cNvSpPr>
          <a:spLocks/>
        </xdr:cNvSpPr>
      </xdr:nvSpPr>
      <xdr:spPr>
        <a:xfrm>
          <a:off x="581025" y="2991802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183</xdr:row>
      <xdr:rowOff>0</xdr:rowOff>
    </xdr:from>
    <xdr:to>
      <xdr:col>21</xdr:col>
      <xdr:colOff>0</xdr:colOff>
      <xdr:row>184</xdr:row>
      <xdr:rowOff>104775</xdr:rowOff>
    </xdr:to>
    <xdr:sp>
      <xdr:nvSpPr>
        <xdr:cNvPr id="399" name="AutoShape 451"/>
        <xdr:cNvSpPr>
          <a:spLocks noChangeAspect="1"/>
        </xdr:cNvSpPr>
      </xdr:nvSpPr>
      <xdr:spPr>
        <a:xfrm rot="10800000" flipH="1">
          <a:off x="1314450" y="29918025"/>
          <a:ext cx="3286125" cy="266700"/>
        </a:xfrm>
        <a:prstGeom prst="rtTriangle">
          <a:avLst/>
        </a:prstGeom>
        <a:pattFill prst="ltVert">
          <a:fgClr>
            <a:srgbClr val="33CCCC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183</xdr:row>
      <xdr:rowOff>0</xdr:rowOff>
    </xdr:from>
    <xdr:to>
      <xdr:col>6</xdr:col>
      <xdr:colOff>0</xdr:colOff>
      <xdr:row>184</xdr:row>
      <xdr:rowOff>104775</xdr:rowOff>
    </xdr:to>
    <xdr:sp>
      <xdr:nvSpPr>
        <xdr:cNvPr id="400" name="AutoShape 452"/>
        <xdr:cNvSpPr>
          <a:spLocks/>
        </xdr:cNvSpPr>
      </xdr:nvSpPr>
      <xdr:spPr>
        <a:xfrm rot="10800000">
          <a:off x="657225" y="29918025"/>
          <a:ext cx="657225" cy="266700"/>
        </a:xfrm>
        <a:prstGeom prst="rtTriangle">
          <a:avLst/>
        </a:prstGeom>
        <a:pattFill prst="ltVert">
          <a:fgClr>
            <a:srgbClr val="33CCCC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183</xdr:row>
      <xdr:rowOff>0</xdr:rowOff>
    </xdr:from>
    <xdr:to>
      <xdr:col>21</xdr:col>
      <xdr:colOff>0</xdr:colOff>
      <xdr:row>185</xdr:row>
      <xdr:rowOff>0</xdr:rowOff>
    </xdr:to>
    <xdr:sp>
      <xdr:nvSpPr>
        <xdr:cNvPr id="401" name="Line 453"/>
        <xdr:cNvSpPr>
          <a:spLocks/>
        </xdr:cNvSpPr>
      </xdr:nvSpPr>
      <xdr:spPr>
        <a:xfrm flipH="1">
          <a:off x="657225" y="29918025"/>
          <a:ext cx="3943350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190</xdr:row>
      <xdr:rowOff>9525</xdr:rowOff>
    </xdr:from>
    <xdr:to>
      <xdr:col>21</xdr:col>
      <xdr:colOff>104775</xdr:colOff>
      <xdr:row>194</xdr:row>
      <xdr:rowOff>9525</xdr:rowOff>
    </xdr:to>
    <xdr:grpSp>
      <xdr:nvGrpSpPr>
        <xdr:cNvPr id="402" name="Group 486"/>
        <xdr:cNvGrpSpPr>
          <a:grpSpLocks/>
        </xdr:cNvGrpSpPr>
      </xdr:nvGrpSpPr>
      <xdr:grpSpPr>
        <a:xfrm>
          <a:off x="581025" y="31061025"/>
          <a:ext cx="4124325" cy="647700"/>
          <a:chOff x="45" y="3343"/>
          <a:chExt cx="320" cy="70"/>
        </a:xfrm>
        <a:solidFill>
          <a:srgbClr val="FFFFFF"/>
        </a:solidFill>
      </xdr:grpSpPr>
      <xdr:sp>
        <xdr:nvSpPr>
          <xdr:cNvPr id="403" name="Line 455"/>
          <xdr:cNvSpPr>
            <a:spLocks/>
          </xdr:cNvSpPr>
        </xdr:nvSpPr>
        <xdr:spPr>
          <a:xfrm flipV="1">
            <a:off x="45" y="3378"/>
            <a:ext cx="320" cy="0"/>
          </a:xfrm>
          <a:prstGeom prst="line">
            <a:avLst/>
          </a:prstGeom>
          <a:pattFill prst="ltVert">
            <a:fgClr>
              <a:srgbClr val="33CCCC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04" name="Line 456"/>
          <xdr:cNvSpPr>
            <a:spLocks/>
          </xdr:cNvSpPr>
        </xdr:nvSpPr>
        <xdr:spPr>
          <a:xfrm>
            <a:off x="51" y="3378"/>
            <a:ext cx="306" cy="35"/>
          </a:xfrm>
          <a:prstGeom prst="line">
            <a:avLst/>
          </a:prstGeom>
          <a:pattFill prst="ltVert">
            <a:fgClr>
              <a:srgbClr val="33CCCC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05" name="Line 457"/>
          <xdr:cNvSpPr>
            <a:spLocks/>
          </xdr:cNvSpPr>
        </xdr:nvSpPr>
        <xdr:spPr>
          <a:xfrm>
            <a:off x="51" y="3343"/>
            <a:ext cx="306" cy="35"/>
          </a:xfrm>
          <a:prstGeom prst="line">
            <a:avLst/>
          </a:prstGeom>
          <a:pattFill prst="ltVert">
            <a:fgClr>
              <a:srgbClr val="33CCCC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grpSp>
        <xdr:nvGrpSpPr>
          <xdr:cNvPr id="406" name="Group 458"/>
          <xdr:cNvGrpSpPr>
            <a:grpSpLocks/>
          </xdr:cNvGrpSpPr>
        </xdr:nvGrpSpPr>
        <xdr:grpSpPr>
          <a:xfrm flipV="1">
            <a:off x="51" y="3355"/>
            <a:ext cx="306" cy="29"/>
            <a:chOff x="51" y="1907"/>
            <a:chExt cx="306" cy="35"/>
          </a:xfrm>
          <a:pattFill prst="ltVert">
            <a:fgClr>
              <a:srgbClr val="33CCCC"/>
            </a:fgClr>
            <a:bgClr>
              <a:srgbClr val="FFFFFF"/>
            </a:bgClr>
          </a:pattFill>
        </xdr:grpSpPr>
        <xdr:sp>
          <xdr:nvSpPr>
            <xdr:cNvPr id="407" name="AutoShape 459"/>
            <xdr:cNvSpPr>
              <a:spLocks noChangeAspect="1"/>
            </xdr:cNvSpPr>
          </xdr:nvSpPr>
          <xdr:spPr>
            <a:xfrm rot="10800000" flipH="1">
              <a:off x="153" y="1914"/>
              <a:ext cx="204" cy="28"/>
            </a:xfrm>
            <a:prstGeom prst="rtTriangle">
              <a:avLst/>
            </a:prstGeom>
            <a:pattFill prst="ltVert">
              <a:fgClr>
                <a:srgbClr val="33CCCC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08" name="AutoShape 460"/>
            <xdr:cNvSpPr>
              <a:spLocks noChangeAspect="1"/>
            </xdr:cNvSpPr>
          </xdr:nvSpPr>
          <xdr:spPr>
            <a:xfrm flipH="1">
              <a:off x="51" y="1907"/>
              <a:ext cx="51" cy="7"/>
            </a:xfrm>
            <a:prstGeom prst="rtTriangle">
              <a:avLst/>
            </a:prstGeom>
            <a:pattFill prst="ltVert">
              <a:fgClr>
                <a:srgbClr val="33CCCC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09" name="AutoShape 461"/>
            <xdr:cNvSpPr>
              <a:spLocks/>
            </xdr:cNvSpPr>
          </xdr:nvSpPr>
          <xdr:spPr>
            <a:xfrm rot="10800000">
              <a:off x="112" y="1914"/>
              <a:ext cx="40" cy="27"/>
            </a:xfrm>
            <a:prstGeom prst="rtTriangle">
              <a:avLst/>
            </a:prstGeom>
            <a:pattFill prst="ltVert">
              <a:fgClr>
                <a:srgbClr val="33CCCC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10" name="AutoShape 462"/>
            <xdr:cNvSpPr>
              <a:spLocks/>
            </xdr:cNvSpPr>
          </xdr:nvSpPr>
          <xdr:spPr>
            <a:xfrm rot="10800000" flipH="1" flipV="1">
              <a:off x="102" y="1907"/>
              <a:ext cx="10" cy="7"/>
            </a:xfrm>
            <a:prstGeom prst="rtTriangle">
              <a:avLst/>
            </a:prstGeom>
            <a:pattFill prst="ltVert">
              <a:fgClr>
                <a:srgbClr val="33CCCC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142875</xdr:colOff>
      <xdr:row>186</xdr:row>
      <xdr:rowOff>0</xdr:rowOff>
    </xdr:from>
    <xdr:to>
      <xdr:col>21</xdr:col>
      <xdr:colOff>104775</xdr:colOff>
      <xdr:row>188</xdr:row>
      <xdr:rowOff>0</xdr:rowOff>
    </xdr:to>
    <xdr:grpSp>
      <xdr:nvGrpSpPr>
        <xdr:cNvPr id="411" name="Group 463"/>
        <xdr:cNvGrpSpPr>
          <a:grpSpLocks/>
        </xdr:cNvGrpSpPr>
      </xdr:nvGrpSpPr>
      <xdr:grpSpPr>
        <a:xfrm flipV="1">
          <a:off x="581025" y="30403800"/>
          <a:ext cx="4124325" cy="323850"/>
          <a:chOff x="45" y="1723"/>
          <a:chExt cx="320" cy="38"/>
        </a:xfrm>
        <a:solidFill>
          <a:srgbClr val="FFFFFF"/>
        </a:solidFill>
      </xdr:grpSpPr>
      <xdr:grpSp>
        <xdr:nvGrpSpPr>
          <xdr:cNvPr id="412" name="Group 464"/>
          <xdr:cNvGrpSpPr>
            <a:grpSpLocks/>
          </xdr:cNvGrpSpPr>
        </xdr:nvGrpSpPr>
        <xdr:grpSpPr>
          <a:xfrm flipV="1">
            <a:off x="45" y="1723"/>
            <a:ext cx="320" cy="32"/>
            <a:chOff x="45" y="1731"/>
            <a:chExt cx="320" cy="31"/>
          </a:xfrm>
          <a:pattFill prst="ltVert">
            <a:fgClr>
              <a:srgbClr val="FF9900"/>
            </a:fgClr>
            <a:bgClr>
              <a:srgbClr val="FFFFFF"/>
            </a:bgClr>
          </a:pattFill>
        </xdr:grpSpPr>
        <xdr:sp>
          <xdr:nvSpPr>
            <xdr:cNvPr id="413" name="Line 465"/>
            <xdr:cNvSpPr>
              <a:spLocks/>
            </xdr:cNvSpPr>
          </xdr:nvSpPr>
          <xdr:spPr>
            <a:xfrm>
              <a:off x="45" y="1762"/>
              <a:ext cx="320" cy="0"/>
            </a:xfrm>
            <a:prstGeom prst="line">
              <a:avLst/>
            </a:prstGeom>
            <a:pattFill prst="ltVert">
              <a:fgClr>
                <a:srgbClr val="FF9900"/>
              </a:fgClr>
              <a:bgClr>
                <a:srgbClr val="FFFFFF"/>
              </a:bgClr>
            </a:patt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14" name="AutoShape 466"/>
            <xdr:cNvSpPr>
              <a:spLocks noChangeAspect="1"/>
            </xdr:cNvSpPr>
          </xdr:nvSpPr>
          <xdr:spPr>
            <a:xfrm rot="10800000" flipH="1" flipV="1">
              <a:off x="102" y="1731"/>
              <a:ext cx="255" cy="31"/>
            </a:xfrm>
            <a:prstGeom prst="rtTriangle">
              <a:avLst/>
            </a:prstGeom>
            <a:pattFill prst="ltVert">
              <a:fgClr>
                <a:srgbClr val="FF9900"/>
              </a:fgClr>
              <a:bgClr>
                <a:srgbClr val="FFFFFF"/>
              </a:bgClr>
            </a:patt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15" name="AutoShape 467"/>
            <xdr:cNvSpPr>
              <a:spLocks/>
            </xdr:cNvSpPr>
          </xdr:nvSpPr>
          <xdr:spPr>
            <a:xfrm rot="10800000" flipV="1">
              <a:off x="51" y="1731"/>
              <a:ext cx="51" cy="31"/>
            </a:xfrm>
            <a:prstGeom prst="rtTriangle">
              <a:avLst/>
            </a:prstGeom>
            <a:pattFill prst="ltVert">
              <a:fgClr>
                <a:srgbClr val="FF9900"/>
              </a:fgClr>
              <a:bgClr>
                <a:srgbClr val="FFFFFF"/>
              </a:bgClr>
            </a:patt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sp>
        <xdr:nvSpPr>
          <xdr:cNvPr id="416" name="Line 468"/>
          <xdr:cNvSpPr>
            <a:spLocks/>
          </xdr:cNvSpPr>
        </xdr:nvSpPr>
        <xdr:spPr>
          <a:xfrm flipH="1">
            <a:off x="51" y="1723"/>
            <a:ext cx="306" cy="38"/>
          </a:xfrm>
          <a:prstGeom prst="line">
            <a:avLst/>
          </a:prstGeom>
          <a:pattFill prst="ltVert">
            <a:fgClr>
              <a:srgbClr val="FF9900"/>
            </a:fgClr>
            <a:bgClr>
              <a:srgbClr val="FFFFFF"/>
            </a:bgClr>
          </a:patt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199</xdr:row>
      <xdr:rowOff>19050</xdr:rowOff>
    </xdr:from>
    <xdr:to>
      <xdr:col>21</xdr:col>
      <xdr:colOff>0</xdr:colOff>
      <xdr:row>203</xdr:row>
      <xdr:rowOff>0</xdr:rowOff>
    </xdr:to>
    <xdr:grpSp>
      <xdr:nvGrpSpPr>
        <xdr:cNvPr id="417" name="Group 469"/>
        <xdr:cNvGrpSpPr>
          <a:grpSpLocks/>
        </xdr:cNvGrpSpPr>
      </xdr:nvGrpSpPr>
      <xdr:grpSpPr>
        <a:xfrm flipV="1">
          <a:off x="657225" y="32527875"/>
          <a:ext cx="3943350" cy="628650"/>
          <a:chOff x="51" y="1965"/>
          <a:chExt cx="306" cy="84"/>
        </a:xfrm>
        <a:solidFill>
          <a:srgbClr val="FFFFFF"/>
        </a:solidFill>
      </xdr:grpSpPr>
      <xdr:sp>
        <xdr:nvSpPr>
          <xdr:cNvPr id="418" name="Line 470"/>
          <xdr:cNvSpPr>
            <a:spLocks/>
          </xdr:cNvSpPr>
        </xdr:nvSpPr>
        <xdr:spPr>
          <a:xfrm flipV="1">
            <a:off x="51" y="1965"/>
            <a:ext cx="306" cy="42"/>
          </a:xfrm>
          <a:prstGeom prst="lin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19" name="Line 471"/>
          <xdr:cNvSpPr>
            <a:spLocks/>
          </xdr:cNvSpPr>
        </xdr:nvSpPr>
        <xdr:spPr>
          <a:xfrm flipV="1">
            <a:off x="51" y="2007"/>
            <a:ext cx="306" cy="42"/>
          </a:xfrm>
          <a:prstGeom prst="lin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20" name="AutoShape 472"/>
          <xdr:cNvSpPr>
            <a:spLocks noChangeAspect="1"/>
          </xdr:cNvSpPr>
        </xdr:nvSpPr>
        <xdr:spPr>
          <a:xfrm rot="10800000" flipH="1">
            <a:off x="204" y="2007"/>
            <a:ext cx="153" cy="21"/>
          </a:xfrm>
          <a:prstGeom prst="rtTriangl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21" name="AutoShape 473"/>
          <xdr:cNvSpPr>
            <a:spLocks noChangeAspect="1"/>
          </xdr:cNvSpPr>
        </xdr:nvSpPr>
        <xdr:spPr>
          <a:xfrm flipH="1">
            <a:off x="51" y="1993"/>
            <a:ext cx="102" cy="14"/>
          </a:xfrm>
          <a:prstGeom prst="rtTriangl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22" name="AutoShape 474"/>
          <xdr:cNvSpPr>
            <a:spLocks/>
          </xdr:cNvSpPr>
        </xdr:nvSpPr>
        <xdr:spPr>
          <a:xfrm rot="10800000">
            <a:off x="173" y="2007"/>
            <a:ext cx="31" cy="21"/>
          </a:xfrm>
          <a:prstGeom prst="rtTriangl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23" name="AutoShape 475"/>
          <xdr:cNvSpPr>
            <a:spLocks/>
          </xdr:cNvSpPr>
        </xdr:nvSpPr>
        <xdr:spPr>
          <a:xfrm rot="10800000" flipH="1" flipV="1">
            <a:off x="153" y="1993"/>
            <a:ext cx="20" cy="14"/>
          </a:xfrm>
          <a:prstGeom prst="rtTriangl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195</xdr:row>
      <xdr:rowOff>19050</xdr:rowOff>
    </xdr:from>
    <xdr:to>
      <xdr:col>21</xdr:col>
      <xdr:colOff>104775</xdr:colOff>
      <xdr:row>199</xdr:row>
      <xdr:rowOff>9525</xdr:rowOff>
    </xdr:to>
    <xdr:grpSp>
      <xdr:nvGrpSpPr>
        <xdr:cNvPr id="424" name="Group 485"/>
        <xdr:cNvGrpSpPr>
          <a:grpSpLocks/>
        </xdr:cNvGrpSpPr>
      </xdr:nvGrpSpPr>
      <xdr:grpSpPr>
        <a:xfrm>
          <a:off x="581025" y="31880175"/>
          <a:ext cx="4124325" cy="638175"/>
          <a:chOff x="45" y="3430"/>
          <a:chExt cx="320" cy="69"/>
        </a:xfrm>
        <a:solidFill>
          <a:srgbClr val="FFFFFF"/>
        </a:solidFill>
      </xdr:grpSpPr>
      <xdr:sp>
        <xdr:nvSpPr>
          <xdr:cNvPr id="425" name="Line 477"/>
          <xdr:cNvSpPr>
            <a:spLocks/>
          </xdr:cNvSpPr>
        </xdr:nvSpPr>
        <xdr:spPr>
          <a:xfrm flipV="1">
            <a:off x="45" y="3464"/>
            <a:ext cx="320" cy="0"/>
          </a:xfrm>
          <a:prstGeom prst="line">
            <a:avLst/>
          </a:prstGeom>
          <a:pattFill prst="ltVert">
            <a:fgClr>
              <a:srgbClr val="FF99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26" name="Line 478"/>
          <xdr:cNvSpPr>
            <a:spLocks/>
          </xdr:cNvSpPr>
        </xdr:nvSpPr>
        <xdr:spPr>
          <a:xfrm>
            <a:off x="51" y="3465"/>
            <a:ext cx="306" cy="34"/>
          </a:xfrm>
          <a:prstGeom prst="line">
            <a:avLst/>
          </a:prstGeom>
          <a:pattFill prst="ltVert">
            <a:fgClr>
              <a:srgbClr val="FF99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27" name="Line 479"/>
          <xdr:cNvSpPr>
            <a:spLocks/>
          </xdr:cNvSpPr>
        </xdr:nvSpPr>
        <xdr:spPr>
          <a:xfrm>
            <a:off x="51" y="3430"/>
            <a:ext cx="306" cy="35"/>
          </a:xfrm>
          <a:prstGeom prst="line">
            <a:avLst/>
          </a:prstGeom>
          <a:pattFill prst="ltVert">
            <a:fgClr>
              <a:srgbClr val="FF99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grpSp>
        <xdr:nvGrpSpPr>
          <xdr:cNvPr id="428" name="Group 480"/>
          <xdr:cNvGrpSpPr>
            <a:grpSpLocks/>
          </xdr:cNvGrpSpPr>
        </xdr:nvGrpSpPr>
        <xdr:grpSpPr>
          <a:xfrm flipV="1">
            <a:off x="51" y="3442"/>
            <a:ext cx="306" cy="28"/>
            <a:chOff x="51" y="1907"/>
            <a:chExt cx="306" cy="35"/>
          </a:xfrm>
          <a:pattFill prst="ltVert">
            <a:fgClr>
              <a:srgbClr val="FF9900"/>
            </a:fgClr>
            <a:bgClr>
              <a:srgbClr val="FFFFFF"/>
            </a:bgClr>
          </a:pattFill>
        </xdr:grpSpPr>
        <xdr:sp>
          <xdr:nvSpPr>
            <xdr:cNvPr id="429" name="AutoShape 481"/>
            <xdr:cNvSpPr>
              <a:spLocks noChangeAspect="1"/>
            </xdr:cNvSpPr>
          </xdr:nvSpPr>
          <xdr:spPr>
            <a:xfrm rot="10800000" flipH="1">
              <a:off x="153" y="1914"/>
              <a:ext cx="204" cy="28"/>
            </a:xfrm>
            <a:prstGeom prst="rtTriangle">
              <a:avLst/>
            </a:prstGeom>
            <a:pattFill prst="ltVert">
              <a:fgClr>
                <a:srgbClr val="FF9900"/>
              </a:fgClr>
              <a:bgClr>
                <a:srgbClr val="FFFFFF"/>
              </a:bgClr>
            </a:patt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30" name="AutoShape 482"/>
            <xdr:cNvSpPr>
              <a:spLocks noChangeAspect="1"/>
            </xdr:cNvSpPr>
          </xdr:nvSpPr>
          <xdr:spPr>
            <a:xfrm flipH="1">
              <a:off x="51" y="1907"/>
              <a:ext cx="51" cy="7"/>
            </a:xfrm>
            <a:prstGeom prst="rtTriangle">
              <a:avLst/>
            </a:prstGeom>
            <a:pattFill prst="ltVert">
              <a:fgClr>
                <a:srgbClr val="FF9900"/>
              </a:fgClr>
              <a:bgClr>
                <a:srgbClr val="FFFFFF"/>
              </a:bgClr>
            </a:patt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31" name="AutoShape 483"/>
            <xdr:cNvSpPr>
              <a:spLocks/>
            </xdr:cNvSpPr>
          </xdr:nvSpPr>
          <xdr:spPr>
            <a:xfrm rot="10800000">
              <a:off x="112" y="1914"/>
              <a:ext cx="40" cy="27"/>
            </a:xfrm>
            <a:prstGeom prst="rtTriangle">
              <a:avLst/>
            </a:prstGeom>
            <a:pattFill prst="ltVert">
              <a:fgClr>
                <a:srgbClr val="FF9900"/>
              </a:fgClr>
              <a:bgClr>
                <a:srgbClr val="FFFFFF"/>
              </a:bgClr>
            </a:patt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32" name="AutoShape 484"/>
            <xdr:cNvSpPr>
              <a:spLocks/>
            </xdr:cNvSpPr>
          </xdr:nvSpPr>
          <xdr:spPr>
            <a:xfrm rot="10800000" flipH="1" flipV="1">
              <a:off x="102" y="1907"/>
              <a:ext cx="10" cy="7"/>
            </a:xfrm>
            <a:prstGeom prst="rtTriangle">
              <a:avLst/>
            </a:prstGeom>
            <a:pattFill prst="ltVert">
              <a:fgClr>
                <a:srgbClr val="FF9900"/>
              </a:fgClr>
              <a:bgClr>
                <a:srgbClr val="FFFFFF"/>
              </a:bgClr>
            </a:patt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142875</xdr:colOff>
      <xdr:row>206</xdr:row>
      <xdr:rowOff>0</xdr:rowOff>
    </xdr:from>
    <xdr:to>
      <xdr:col>21</xdr:col>
      <xdr:colOff>85725</xdr:colOff>
      <xdr:row>206</xdr:row>
      <xdr:rowOff>0</xdr:rowOff>
    </xdr:to>
    <xdr:sp>
      <xdr:nvSpPr>
        <xdr:cNvPr id="433" name="Line 488"/>
        <xdr:cNvSpPr>
          <a:spLocks/>
        </xdr:cNvSpPr>
      </xdr:nvSpPr>
      <xdr:spPr>
        <a:xfrm>
          <a:off x="581025" y="33642300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204</xdr:row>
      <xdr:rowOff>0</xdr:rowOff>
    </xdr:from>
    <xdr:to>
      <xdr:col>14</xdr:col>
      <xdr:colOff>190500</xdr:colOff>
      <xdr:row>206</xdr:row>
      <xdr:rowOff>0</xdr:rowOff>
    </xdr:to>
    <xdr:sp>
      <xdr:nvSpPr>
        <xdr:cNvPr id="434" name="AutoShape 489"/>
        <xdr:cNvSpPr>
          <a:spLocks/>
        </xdr:cNvSpPr>
      </xdr:nvSpPr>
      <xdr:spPr>
        <a:xfrm>
          <a:off x="2628900" y="33318450"/>
          <a:ext cx="628650" cy="323850"/>
        </a:xfrm>
        <a:prstGeom prst="rtTriangle">
          <a:avLst/>
        </a:prstGeom>
        <a:pattFill prst="ltVert">
          <a:fgClr>
            <a:srgbClr val="FF99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28575</xdr:colOff>
      <xdr:row>204</xdr:row>
      <xdr:rowOff>0</xdr:rowOff>
    </xdr:from>
    <xdr:to>
      <xdr:col>12</xdr:col>
      <xdr:colOff>0</xdr:colOff>
      <xdr:row>206</xdr:row>
      <xdr:rowOff>0</xdr:rowOff>
    </xdr:to>
    <xdr:sp>
      <xdr:nvSpPr>
        <xdr:cNvPr id="435" name="AutoShape 490"/>
        <xdr:cNvSpPr>
          <a:spLocks/>
        </xdr:cNvSpPr>
      </xdr:nvSpPr>
      <xdr:spPr>
        <a:xfrm flipH="1">
          <a:off x="2000250" y="33318450"/>
          <a:ext cx="628650" cy="323850"/>
        </a:xfrm>
        <a:prstGeom prst="rtTriangle">
          <a:avLst/>
        </a:prstGeom>
        <a:pattFill prst="ltVert">
          <a:fgClr>
            <a:srgbClr val="FF99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213</xdr:row>
      <xdr:rowOff>9525</xdr:rowOff>
    </xdr:from>
    <xdr:to>
      <xdr:col>21</xdr:col>
      <xdr:colOff>76200</xdr:colOff>
      <xdr:row>217</xdr:row>
      <xdr:rowOff>9525</xdr:rowOff>
    </xdr:to>
    <xdr:grpSp>
      <xdr:nvGrpSpPr>
        <xdr:cNvPr id="436" name="Group 491"/>
        <xdr:cNvGrpSpPr>
          <a:grpSpLocks/>
        </xdr:cNvGrpSpPr>
      </xdr:nvGrpSpPr>
      <xdr:grpSpPr>
        <a:xfrm flipH="1">
          <a:off x="552450" y="34785300"/>
          <a:ext cx="4124325" cy="647700"/>
          <a:chOff x="45" y="3343"/>
          <a:chExt cx="320" cy="70"/>
        </a:xfrm>
        <a:solidFill>
          <a:srgbClr val="FFFFFF"/>
        </a:solidFill>
      </xdr:grpSpPr>
      <xdr:sp>
        <xdr:nvSpPr>
          <xdr:cNvPr id="437" name="Line 492"/>
          <xdr:cNvSpPr>
            <a:spLocks/>
          </xdr:cNvSpPr>
        </xdr:nvSpPr>
        <xdr:spPr>
          <a:xfrm flipV="1">
            <a:off x="45" y="3378"/>
            <a:ext cx="320" cy="0"/>
          </a:xfrm>
          <a:prstGeom prst="line">
            <a:avLst/>
          </a:prstGeom>
          <a:pattFill prst="ltVert">
            <a:fgClr>
              <a:srgbClr val="33CCCC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38" name="Line 493"/>
          <xdr:cNvSpPr>
            <a:spLocks/>
          </xdr:cNvSpPr>
        </xdr:nvSpPr>
        <xdr:spPr>
          <a:xfrm>
            <a:off x="51" y="3378"/>
            <a:ext cx="306" cy="35"/>
          </a:xfrm>
          <a:prstGeom prst="line">
            <a:avLst/>
          </a:prstGeom>
          <a:pattFill prst="ltVert">
            <a:fgClr>
              <a:srgbClr val="33CCCC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39" name="Line 494"/>
          <xdr:cNvSpPr>
            <a:spLocks/>
          </xdr:cNvSpPr>
        </xdr:nvSpPr>
        <xdr:spPr>
          <a:xfrm>
            <a:off x="51" y="3343"/>
            <a:ext cx="306" cy="35"/>
          </a:xfrm>
          <a:prstGeom prst="line">
            <a:avLst/>
          </a:prstGeom>
          <a:pattFill prst="ltVert">
            <a:fgClr>
              <a:srgbClr val="33CCCC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grpSp>
        <xdr:nvGrpSpPr>
          <xdr:cNvPr id="440" name="Group 495"/>
          <xdr:cNvGrpSpPr>
            <a:grpSpLocks/>
          </xdr:cNvGrpSpPr>
        </xdr:nvGrpSpPr>
        <xdr:grpSpPr>
          <a:xfrm flipV="1">
            <a:off x="51" y="3355"/>
            <a:ext cx="306" cy="29"/>
            <a:chOff x="51" y="1907"/>
            <a:chExt cx="306" cy="35"/>
          </a:xfrm>
          <a:pattFill prst="ltVert">
            <a:fgClr>
              <a:srgbClr val="33CCCC"/>
            </a:fgClr>
            <a:bgClr>
              <a:srgbClr val="FFFFFF"/>
            </a:bgClr>
          </a:pattFill>
        </xdr:grpSpPr>
        <xdr:sp>
          <xdr:nvSpPr>
            <xdr:cNvPr id="441" name="AutoShape 496"/>
            <xdr:cNvSpPr>
              <a:spLocks noChangeAspect="1"/>
            </xdr:cNvSpPr>
          </xdr:nvSpPr>
          <xdr:spPr>
            <a:xfrm rot="10800000" flipH="1">
              <a:off x="153" y="1914"/>
              <a:ext cx="204" cy="28"/>
            </a:xfrm>
            <a:prstGeom prst="rtTriangle">
              <a:avLst/>
            </a:prstGeom>
            <a:pattFill prst="ltVert">
              <a:fgClr>
                <a:srgbClr val="33CCCC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42" name="AutoShape 497"/>
            <xdr:cNvSpPr>
              <a:spLocks noChangeAspect="1"/>
            </xdr:cNvSpPr>
          </xdr:nvSpPr>
          <xdr:spPr>
            <a:xfrm flipH="1">
              <a:off x="51" y="1907"/>
              <a:ext cx="51" cy="7"/>
            </a:xfrm>
            <a:prstGeom prst="rtTriangle">
              <a:avLst/>
            </a:prstGeom>
            <a:pattFill prst="ltVert">
              <a:fgClr>
                <a:srgbClr val="33CCCC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43" name="AutoShape 498"/>
            <xdr:cNvSpPr>
              <a:spLocks/>
            </xdr:cNvSpPr>
          </xdr:nvSpPr>
          <xdr:spPr>
            <a:xfrm rot="10800000">
              <a:off x="112" y="1914"/>
              <a:ext cx="40" cy="27"/>
            </a:xfrm>
            <a:prstGeom prst="rtTriangle">
              <a:avLst/>
            </a:prstGeom>
            <a:pattFill prst="ltVert">
              <a:fgClr>
                <a:srgbClr val="33CCCC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44" name="AutoShape 499"/>
            <xdr:cNvSpPr>
              <a:spLocks/>
            </xdr:cNvSpPr>
          </xdr:nvSpPr>
          <xdr:spPr>
            <a:xfrm rot="10800000" flipH="1" flipV="1">
              <a:off x="102" y="1907"/>
              <a:ext cx="10" cy="7"/>
            </a:xfrm>
            <a:prstGeom prst="rtTriangle">
              <a:avLst/>
            </a:prstGeom>
            <a:pattFill prst="ltVert">
              <a:fgClr>
                <a:srgbClr val="33CCCC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114300</xdr:colOff>
      <xdr:row>209</xdr:row>
      <xdr:rowOff>0</xdr:rowOff>
    </xdr:from>
    <xdr:to>
      <xdr:col>21</xdr:col>
      <xdr:colOff>76200</xdr:colOff>
      <xdr:row>211</xdr:row>
      <xdr:rowOff>0</xdr:rowOff>
    </xdr:to>
    <xdr:grpSp>
      <xdr:nvGrpSpPr>
        <xdr:cNvPr id="445" name="Group 500"/>
        <xdr:cNvGrpSpPr>
          <a:grpSpLocks/>
        </xdr:cNvGrpSpPr>
      </xdr:nvGrpSpPr>
      <xdr:grpSpPr>
        <a:xfrm flipH="1" flipV="1">
          <a:off x="552450" y="34128075"/>
          <a:ext cx="4124325" cy="323850"/>
          <a:chOff x="45" y="1723"/>
          <a:chExt cx="320" cy="38"/>
        </a:xfrm>
        <a:solidFill>
          <a:srgbClr val="FFFFFF"/>
        </a:solidFill>
      </xdr:grpSpPr>
      <xdr:grpSp>
        <xdr:nvGrpSpPr>
          <xdr:cNvPr id="446" name="Group 501"/>
          <xdr:cNvGrpSpPr>
            <a:grpSpLocks/>
          </xdr:cNvGrpSpPr>
        </xdr:nvGrpSpPr>
        <xdr:grpSpPr>
          <a:xfrm flipV="1">
            <a:off x="45" y="1723"/>
            <a:ext cx="320" cy="32"/>
            <a:chOff x="45" y="1731"/>
            <a:chExt cx="320" cy="31"/>
          </a:xfrm>
          <a:pattFill prst="ltVert">
            <a:fgClr>
              <a:srgbClr val="FF9900"/>
            </a:fgClr>
            <a:bgClr>
              <a:srgbClr val="FFFFFF"/>
            </a:bgClr>
          </a:pattFill>
        </xdr:grpSpPr>
        <xdr:sp>
          <xdr:nvSpPr>
            <xdr:cNvPr id="447" name="Line 502"/>
            <xdr:cNvSpPr>
              <a:spLocks/>
            </xdr:cNvSpPr>
          </xdr:nvSpPr>
          <xdr:spPr>
            <a:xfrm>
              <a:off x="45" y="1762"/>
              <a:ext cx="320" cy="0"/>
            </a:xfrm>
            <a:prstGeom prst="line">
              <a:avLst/>
            </a:prstGeom>
            <a:pattFill prst="ltVert">
              <a:fgClr>
                <a:srgbClr val="FF9900"/>
              </a:fgClr>
              <a:bgClr>
                <a:srgbClr val="FFFFFF"/>
              </a:bgClr>
            </a:patt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48" name="AutoShape 503"/>
            <xdr:cNvSpPr>
              <a:spLocks noChangeAspect="1"/>
            </xdr:cNvSpPr>
          </xdr:nvSpPr>
          <xdr:spPr>
            <a:xfrm rot="10800000" flipH="1" flipV="1">
              <a:off x="102" y="1731"/>
              <a:ext cx="255" cy="31"/>
            </a:xfrm>
            <a:prstGeom prst="rtTriangle">
              <a:avLst/>
            </a:prstGeom>
            <a:pattFill prst="ltVert">
              <a:fgClr>
                <a:srgbClr val="FF9900"/>
              </a:fgClr>
              <a:bgClr>
                <a:srgbClr val="FFFFFF"/>
              </a:bgClr>
            </a:patt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49" name="AutoShape 504"/>
            <xdr:cNvSpPr>
              <a:spLocks/>
            </xdr:cNvSpPr>
          </xdr:nvSpPr>
          <xdr:spPr>
            <a:xfrm rot="10800000" flipV="1">
              <a:off x="51" y="1731"/>
              <a:ext cx="51" cy="31"/>
            </a:xfrm>
            <a:prstGeom prst="rtTriangle">
              <a:avLst/>
            </a:prstGeom>
            <a:pattFill prst="ltVert">
              <a:fgClr>
                <a:srgbClr val="FF9900"/>
              </a:fgClr>
              <a:bgClr>
                <a:srgbClr val="FFFFFF"/>
              </a:bgClr>
            </a:patt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sp>
        <xdr:nvSpPr>
          <xdr:cNvPr id="450" name="Line 505"/>
          <xdr:cNvSpPr>
            <a:spLocks/>
          </xdr:cNvSpPr>
        </xdr:nvSpPr>
        <xdr:spPr>
          <a:xfrm flipH="1">
            <a:off x="51" y="1723"/>
            <a:ext cx="306" cy="38"/>
          </a:xfrm>
          <a:prstGeom prst="line">
            <a:avLst/>
          </a:prstGeom>
          <a:pattFill prst="ltVert">
            <a:fgClr>
              <a:srgbClr val="FF9900"/>
            </a:fgClr>
            <a:bgClr>
              <a:srgbClr val="FFFFFF"/>
            </a:bgClr>
          </a:patt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16</xdr:col>
      <xdr:colOff>190500</xdr:colOff>
      <xdr:row>162</xdr:row>
      <xdr:rowOff>76200</xdr:rowOff>
    </xdr:from>
    <xdr:to>
      <xdr:col>19</xdr:col>
      <xdr:colOff>0</xdr:colOff>
      <xdr:row>169</xdr:row>
      <xdr:rowOff>114300</xdr:rowOff>
    </xdr:to>
    <xdr:grpSp>
      <xdr:nvGrpSpPr>
        <xdr:cNvPr id="451" name="Group 506"/>
        <xdr:cNvGrpSpPr>
          <a:grpSpLocks/>
        </xdr:cNvGrpSpPr>
      </xdr:nvGrpSpPr>
      <xdr:grpSpPr>
        <a:xfrm rot="1963322" flipH="1">
          <a:off x="3695700" y="26593800"/>
          <a:ext cx="466725" cy="1171575"/>
          <a:chOff x="457" y="2928"/>
          <a:chExt cx="36" cy="77"/>
        </a:xfrm>
        <a:solidFill>
          <a:srgbClr val="FFFFFF"/>
        </a:solidFill>
      </xdr:grpSpPr>
      <xdr:sp>
        <xdr:nvSpPr>
          <xdr:cNvPr id="452" name="Arc 507"/>
          <xdr:cNvSpPr>
            <a:spLocks/>
          </xdr:cNvSpPr>
        </xdr:nvSpPr>
        <xdr:spPr>
          <a:xfrm>
            <a:off x="457" y="2928"/>
            <a:ext cx="18" cy="41"/>
          </a:xfrm>
          <a:prstGeom prst="arc">
            <a:avLst/>
          </a:prstGeom>
          <a:noFill/>
          <a:ln w="381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53" name="Arc 508"/>
          <xdr:cNvSpPr>
            <a:spLocks/>
          </xdr:cNvSpPr>
        </xdr:nvSpPr>
        <xdr:spPr>
          <a:xfrm rot="10800000">
            <a:off x="475" y="2964"/>
            <a:ext cx="18" cy="41"/>
          </a:xfrm>
          <a:prstGeom prst="arc">
            <a:avLst/>
          </a:prstGeom>
          <a:noFill/>
          <a:ln w="381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28575</xdr:colOff>
      <xdr:row>225</xdr:row>
      <xdr:rowOff>0</xdr:rowOff>
    </xdr:from>
    <xdr:to>
      <xdr:col>21</xdr:col>
      <xdr:colOff>0</xdr:colOff>
      <xdr:row>225</xdr:row>
      <xdr:rowOff>0</xdr:rowOff>
    </xdr:to>
    <xdr:sp>
      <xdr:nvSpPr>
        <xdr:cNvPr id="454" name="Line 518"/>
        <xdr:cNvSpPr>
          <a:spLocks/>
        </xdr:cNvSpPr>
      </xdr:nvSpPr>
      <xdr:spPr>
        <a:xfrm>
          <a:off x="685800" y="36718875"/>
          <a:ext cx="391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221</xdr:row>
      <xdr:rowOff>0</xdr:rowOff>
    </xdr:from>
    <xdr:to>
      <xdr:col>6</xdr:col>
      <xdr:colOff>0</xdr:colOff>
      <xdr:row>225</xdr:row>
      <xdr:rowOff>0</xdr:rowOff>
    </xdr:to>
    <xdr:sp>
      <xdr:nvSpPr>
        <xdr:cNvPr id="455" name="Line 525"/>
        <xdr:cNvSpPr>
          <a:spLocks/>
        </xdr:cNvSpPr>
      </xdr:nvSpPr>
      <xdr:spPr>
        <a:xfrm>
          <a:off x="657225" y="36071175"/>
          <a:ext cx="657225" cy="647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221</xdr:row>
      <xdr:rowOff>0</xdr:rowOff>
    </xdr:from>
    <xdr:to>
      <xdr:col>21</xdr:col>
      <xdr:colOff>0</xdr:colOff>
      <xdr:row>225</xdr:row>
      <xdr:rowOff>0</xdr:rowOff>
    </xdr:to>
    <xdr:sp>
      <xdr:nvSpPr>
        <xdr:cNvPr id="456" name="Line 526"/>
        <xdr:cNvSpPr>
          <a:spLocks/>
        </xdr:cNvSpPr>
      </xdr:nvSpPr>
      <xdr:spPr>
        <a:xfrm flipH="1">
          <a:off x="3943350" y="36071175"/>
          <a:ext cx="657225" cy="647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221</xdr:row>
      <xdr:rowOff>9525</xdr:rowOff>
    </xdr:from>
    <xdr:to>
      <xdr:col>3</xdr:col>
      <xdr:colOff>0</xdr:colOff>
      <xdr:row>225</xdr:row>
      <xdr:rowOff>0</xdr:rowOff>
    </xdr:to>
    <xdr:sp>
      <xdr:nvSpPr>
        <xdr:cNvPr id="457" name="Line 528"/>
        <xdr:cNvSpPr>
          <a:spLocks/>
        </xdr:cNvSpPr>
      </xdr:nvSpPr>
      <xdr:spPr>
        <a:xfrm>
          <a:off x="657225" y="36080700"/>
          <a:ext cx="0" cy="638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221</xdr:row>
      <xdr:rowOff>9525</xdr:rowOff>
    </xdr:from>
    <xdr:to>
      <xdr:col>21</xdr:col>
      <xdr:colOff>0</xdr:colOff>
      <xdr:row>225</xdr:row>
      <xdr:rowOff>0</xdr:rowOff>
    </xdr:to>
    <xdr:sp>
      <xdr:nvSpPr>
        <xdr:cNvPr id="458" name="Line 529"/>
        <xdr:cNvSpPr>
          <a:spLocks/>
        </xdr:cNvSpPr>
      </xdr:nvSpPr>
      <xdr:spPr>
        <a:xfrm>
          <a:off x="4600575" y="36080700"/>
          <a:ext cx="0" cy="638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220</xdr:row>
      <xdr:rowOff>57150</xdr:rowOff>
    </xdr:from>
    <xdr:to>
      <xdr:col>9</xdr:col>
      <xdr:colOff>0</xdr:colOff>
      <xdr:row>225</xdr:row>
      <xdr:rowOff>0</xdr:rowOff>
    </xdr:to>
    <xdr:sp>
      <xdr:nvSpPr>
        <xdr:cNvPr id="459" name="Line 531"/>
        <xdr:cNvSpPr>
          <a:spLocks/>
        </xdr:cNvSpPr>
      </xdr:nvSpPr>
      <xdr:spPr>
        <a:xfrm>
          <a:off x="1971675" y="35966400"/>
          <a:ext cx="0" cy="752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220</xdr:row>
      <xdr:rowOff>0</xdr:rowOff>
    </xdr:from>
    <xdr:to>
      <xdr:col>12</xdr:col>
      <xdr:colOff>0</xdr:colOff>
      <xdr:row>225</xdr:row>
      <xdr:rowOff>0</xdr:rowOff>
    </xdr:to>
    <xdr:sp>
      <xdr:nvSpPr>
        <xdr:cNvPr id="460" name="Line 532"/>
        <xdr:cNvSpPr>
          <a:spLocks/>
        </xdr:cNvSpPr>
      </xdr:nvSpPr>
      <xdr:spPr>
        <a:xfrm>
          <a:off x="2628900" y="35909250"/>
          <a:ext cx="0" cy="809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15</xdr:col>
      <xdr:colOff>0</xdr:colOff>
      <xdr:row>220</xdr:row>
      <xdr:rowOff>57150</xdr:rowOff>
    </xdr:from>
    <xdr:to>
      <xdr:col>15</xdr:col>
      <xdr:colOff>0</xdr:colOff>
      <xdr:row>225</xdr:row>
      <xdr:rowOff>0</xdr:rowOff>
    </xdr:to>
    <xdr:sp>
      <xdr:nvSpPr>
        <xdr:cNvPr id="461" name="Line 533"/>
        <xdr:cNvSpPr>
          <a:spLocks/>
        </xdr:cNvSpPr>
      </xdr:nvSpPr>
      <xdr:spPr>
        <a:xfrm>
          <a:off x="3286125" y="35966400"/>
          <a:ext cx="0" cy="752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220</xdr:row>
      <xdr:rowOff>104775</xdr:rowOff>
    </xdr:from>
    <xdr:to>
      <xdr:col>18</xdr:col>
      <xdr:colOff>0</xdr:colOff>
      <xdr:row>225</xdr:row>
      <xdr:rowOff>0</xdr:rowOff>
    </xdr:to>
    <xdr:sp>
      <xdr:nvSpPr>
        <xdr:cNvPr id="462" name="Line 534"/>
        <xdr:cNvSpPr>
          <a:spLocks/>
        </xdr:cNvSpPr>
      </xdr:nvSpPr>
      <xdr:spPr>
        <a:xfrm>
          <a:off x="3943350" y="36014025"/>
          <a:ext cx="0" cy="704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114300</xdr:colOff>
      <xdr:row>225</xdr:row>
      <xdr:rowOff>0</xdr:rowOff>
    </xdr:from>
    <xdr:to>
      <xdr:col>21</xdr:col>
      <xdr:colOff>114300</xdr:colOff>
      <xdr:row>225</xdr:row>
      <xdr:rowOff>76200</xdr:rowOff>
    </xdr:to>
    <xdr:sp>
      <xdr:nvSpPr>
        <xdr:cNvPr id="463" name="AutoShape 535"/>
        <xdr:cNvSpPr>
          <a:spLocks/>
        </xdr:cNvSpPr>
      </xdr:nvSpPr>
      <xdr:spPr>
        <a:xfrm>
          <a:off x="4495800" y="36718875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225</xdr:row>
      <xdr:rowOff>0</xdr:rowOff>
    </xdr:from>
    <xdr:to>
      <xdr:col>3</xdr:col>
      <xdr:colOff>114300</xdr:colOff>
      <xdr:row>225</xdr:row>
      <xdr:rowOff>76200</xdr:rowOff>
    </xdr:to>
    <xdr:sp>
      <xdr:nvSpPr>
        <xdr:cNvPr id="464" name="AutoShape 536"/>
        <xdr:cNvSpPr>
          <a:spLocks/>
        </xdr:cNvSpPr>
      </xdr:nvSpPr>
      <xdr:spPr>
        <a:xfrm>
          <a:off x="552450" y="36718875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133350</xdr:colOff>
      <xdr:row>227</xdr:row>
      <xdr:rowOff>0</xdr:rowOff>
    </xdr:from>
    <xdr:to>
      <xdr:col>21</xdr:col>
      <xdr:colOff>104775</xdr:colOff>
      <xdr:row>227</xdr:row>
      <xdr:rowOff>0</xdr:rowOff>
    </xdr:to>
    <xdr:sp>
      <xdr:nvSpPr>
        <xdr:cNvPr id="465" name="Line 537"/>
        <xdr:cNvSpPr>
          <a:spLocks/>
        </xdr:cNvSpPr>
      </xdr:nvSpPr>
      <xdr:spPr>
        <a:xfrm>
          <a:off x="571500" y="3704272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114300</xdr:rowOff>
    </xdr:from>
    <xdr:to>
      <xdr:col>3</xdr:col>
      <xdr:colOff>0</xdr:colOff>
      <xdr:row>227</xdr:row>
      <xdr:rowOff>57150</xdr:rowOff>
    </xdr:to>
    <xdr:sp>
      <xdr:nvSpPr>
        <xdr:cNvPr id="466" name="Line 538"/>
        <xdr:cNvSpPr>
          <a:spLocks/>
        </xdr:cNvSpPr>
      </xdr:nvSpPr>
      <xdr:spPr>
        <a:xfrm>
          <a:off x="657225" y="369951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226</xdr:row>
      <xdr:rowOff>114300</xdr:rowOff>
    </xdr:from>
    <xdr:to>
      <xdr:col>6</xdr:col>
      <xdr:colOff>0</xdr:colOff>
      <xdr:row>227</xdr:row>
      <xdr:rowOff>57150</xdr:rowOff>
    </xdr:to>
    <xdr:sp>
      <xdr:nvSpPr>
        <xdr:cNvPr id="467" name="Line 539"/>
        <xdr:cNvSpPr>
          <a:spLocks/>
        </xdr:cNvSpPr>
      </xdr:nvSpPr>
      <xdr:spPr>
        <a:xfrm>
          <a:off x="1314450" y="369951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226</xdr:row>
      <xdr:rowOff>114300</xdr:rowOff>
    </xdr:from>
    <xdr:to>
      <xdr:col>9</xdr:col>
      <xdr:colOff>0</xdr:colOff>
      <xdr:row>227</xdr:row>
      <xdr:rowOff>57150</xdr:rowOff>
    </xdr:to>
    <xdr:sp>
      <xdr:nvSpPr>
        <xdr:cNvPr id="468" name="Line 540"/>
        <xdr:cNvSpPr>
          <a:spLocks/>
        </xdr:cNvSpPr>
      </xdr:nvSpPr>
      <xdr:spPr>
        <a:xfrm>
          <a:off x="1971675" y="369951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226</xdr:row>
      <xdr:rowOff>114300</xdr:rowOff>
    </xdr:from>
    <xdr:to>
      <xdr:col>12</xdr:col>
      <xdr:colOff>0</xdr:colOff>
      <xdr:row>227</xdr:row>
      <xdr:rowOff>57150</xdr:rowOff>
    </xdr:to>
    <xdr:sp>
      <xdr:nvSpPr>
        <xdr:cNvPr id="469" name="Line 541"/>
        <xdr:cNvSpPr>
          <a:spLocks/>
        </xdr:cNvSpPr>
      </xdr:nvSpPr>
      <xdr:spPr>
        <a:xfrm>
          <a:off x="2628900" y="369951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15</xdr:col>
      <xdr:colOff>0</xdr:colOff>
      <xdr:row>226</xdr:row>
      <xdr:rowOff>114300</xdr:rowOff>
    </xdr:from>
    <xdr:to>
      <xdr:col>15</xdr:col>
      <xdr:colOff>0</xdr:colOff>
      <xdr:row>227</xdr:row>
      <xdr:rowOff>57150</xdr:rowOff>
    </xdr:to>
    <xdr:sp>
      <xdr:nvSpPr>
        <xdr:cNvPr id="470" name="Line 542"/>
        <xdr:cNvSpPr>
          <a:spLocks/>
        </xdr:cNvSpPr>
      </xdr:nvSpPr>
      <xdr:spPr>
        <a:xfrm>
          <a:off x="3286125" y="369951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226</xdr:row>
      <xdr:rowOff>114300</xdr:rowOff>
    </xdr:from>
    <xdr:to>
      <xdr:col>18</xdr:col>
      <xdr:colOff>0</xdr:colOff>
      <xdr:row>227</xdr:row>
      <xdr:rowOff>57150</xdr:rowOff>
    </xdr:to>
    <xdr:sp>
      <xdr:nvSpPr>
        <xdr:cNvPr id="471" name="Line 543"/>
        <xdr:cNvSpPr>
          <a:spLocks/>
        </xdr:cNvSpPr>
      </xdr:nvSpPr>
      <xdr:spPr>
        <a:xfrm>
          <a:off x="3943350" y="369951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226</xdr:row>
      <xdr:rowOff>114300</xdr:rowOff>
    </xdr:from>
    <xdr:to>
      <xdr:col>21</xdr:col>
      <xdr:colOff>0</xdr:colOff>
      <xdr:row>227</xdr:row>
      <xdr:rowOff>57150</xdr:rowOff>
    </xdr:to>
    <xdr:sp>
      <xdr:nvSpPr>
        <xdr:cNvPr id="472" name="Line 544"/>
        <xdr:cNvSpPr>
          <a:spLocks/>
        </xdr:cNvSpPr>
      </xdr:nvSpPr>
      <xdr:spPr>
        <a:xfrm>
          <a:off x="4600575" y="369951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229</xdr:row>
      <xdr:rowOff>0</xdr:rowOff>
    </xdr:from>
    <xdr:to>
      <xdr:col>21</xdr:col>
      <xdr:colOff>104775</xdr:colOff>
      <xdr:row>229</xdr:row>
      <xdr:rowOff>0</xdr:rowOff>
    </xdr:to>
    <xdr:sp>
      <xdr:nvSpPr>
        <xdr:cNvPr id="473" name="Line 545"/>
        <xdr:cNvSpPr>
          <a:spLocks/>
        </xdr:cNvSpPr>
      </xdr:nvSpPr>
      <xdr:spPr>
        <a:xfrm>
          <a:off x="581025" y="3736657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232</xdr:row>
      <xdr:rowOff>0</xdr:rowOff>
    </xdr:from>
    <xdr:to>
      <xdr:col>21</xdr:col>
      <xdr:colOff>104775</xdr:colOff>
      <xdr:row>232</xdr:row>
      <xdr:rowOff>0</xdr:rowOff>
    </xdr:to>
    <xdr:sp>
      <xdr:nvSpPr>
        <xdr:cNvPr id="474" name="Line 546"/>
        <xdr:cNvSpPr>
          <a:spLocks/>
        </xdr:cNvSpPr>
      </xdr:nvSpPr>
      <xdr:spPr>
        <a:xfrm>
          <a:off x="581025" y="3785235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229</xdr:row>
      <xdr:rowOff>0</xdr:rowOff>
    </xdr:from>
    <xdr:to>
      <xdr:col>21</xdr:col>
      <xdr:colOff>0</xdr:colOff>
      <xdr:row>231</xdr:row>
      <xdr:rowOff>0</xdr:rowOff>
    </xdr:to>
    <xdr:sp>
      <xdr:nvSpPr>
        <xdr:cNvPr id="475" name="AutoShape 547"/>
        <xdr:cNvSpPr>
          <a:spLocks/>
        </xdr:cNvSpPr>
      </xdr:nvSpPr>
      <xdr:spPr>
        <a:xfrm rot="10800000" flipH="1">
          <a:off x="657225" y="37366575"/>
          <a:ext cx="3943350" cy="323850"/>
        </a:xfrm>
        <a:prstGeom prst="rtTriangle">
          <a:avLst/>
        </a:prstGeom>
        <a:pattFill prst="ltVert">
          <a:fgClr>
            <a:srgbClr val="339966"/>
          </a:fgClr>
          <a:bgClr>
            <a:srgbClr val="FFFFFF"/>
          </a:bgClr>
        </a:patt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21</xdr:col>
      <xdr:colOff>0</xdr:colOff>
      <xdr:row>234</xdr:row>
      <xdr:rowOff>0</xdr:rowOff>
    </xdr:to>
    <xdr:sp>
      <xdr:nvSpPr>
        <xdr:cNvPr id="476" name="AutoShape 548"/>
        <xdr:cNvSpPr>
          <a:spLocks/>
        </xdr:cNvSpPr>
      </xdr:nvSpPr>
      <xdr:spPr>
        <a:xfrm rot="10800000">
          <a:off x="657225" y="37852350"/>
          <a:ext cx="3943350" cy="323850"/>
        </a:xfrm>
        <a:prstGeom prst="rtTriangle">
          <a:avLst/>
        </a:prstGeom>
        <a:pattFill prst="ltVert">
          <a:fgClr>
            <a:srgbClr val="339966"/>
          </a:fgClr>
          <a:bgClr>
            <a:srgbClr val="FFFFFF"/>
          </a:bgClr>
        </a:patt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228</xdr:row>
      <xdr:rowOff>0</xdr:rowOff>
    </xdr:from>
    <xdr:to>
      <xdr:col>21</xdr:col>
      <xdr:colOff>76200</xdr:colOff>
      <xdr:row>228</xdr:row>
      <xdr:rowOff>0</xdr:rowOff>
    </xdr:to>
    <xdr:sp>
      <xdr:nvSpPr>
        <xdr:cNvPr id="477" name="Line 549"/>
        <xdr:cNvSpPr>
          <a:spLocks/>
        </xdr:cNvSpPr>
      </xdr:nvSpPr>
      <xdr:spPr>
        <a:xfrm>
          <a:off x="581025" y="37204650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227</xdr:row>
      <xdr:rowOff>133350</xdr:rowOff>
    </xdr:from>
    <xdr:to>
      <xdr:col>21</xdr:col>
      <xdr:colOff>0</xdr:colOff>
      <xdr:row>228</xdr:row>
      <xdr:rowOff>19050</xdr:rowOff>
    </xdr:to>
    <xdr:sp>
      <xdr:nvSpPr>
        <xdr:cNvPr id="478" name="Line 550"/>
        <xdr:cNvSpPr>
          <a:spLocks/>
        </xdr:cNvSpPr>
      </xdr:nvSpPr>
      <xdr:spPr>
        <a:xfrm>
          <a:off x="4600575" y="371760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227</xdr:row>
      <xdr:rowOff>142875</xdr:rowOff>
    </xdr:from>
    <xdr:to>
      <xdr:col>3</xdr:col>
      <xdr:colOff>0</xdr:colOff>
      <xdr:row>228</xdr:row>
      <xdr:rowOff>28575</xdr:rowOff>
    </xdr:to>
    <xdr:sp>
      <xdr:nvSpPr>
        <xdr:cNvPr id="479" name="Line 551"/>
        <xdr:cNvSpPr>
          <a:spLocks/>
        </xdr:cNvSpPr>
      </xdr:nvSpPr>
      <xdr:spPr>
        <a:xfrm>
          <a:off x="657225" y="371856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224</xdr:row>
      <xdr:rowOff>133350</xdr:rowOff>
    </xdr:from>
    <xdr:to>
      <xdr:col>22</xdr:col>
      <xdr:colOff>9525</xdr:colOff>
      <xdr:row>224</xdr:row>
      <xdr:rowOff>133350</xdr:rowOff>
    </xdr:to>
    <xdr:sp>
      <xdr:nvSpPr>
        <xdr:cNvPr id="480" name="Line 552"/>
        <xdr:cNvSpPr>
          <a:spLocks/>
        </xdr:cNvSpPr>
      </xdr:nvSpPr>
      <xdr:spPr>
        <a:xfrm flipV="1">
          <a:off x="438150" y="36690300"/>
          <a:ext cx="43910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66675</xdr:colOff>
      <xdr:row>224</xdr:row>
      <xdr:rowOff>9525</xdr:rowOff>
    </xdr:from>
    <xdr:to>
      <xdr:col>23</xdr:col>
      <xdr:colOff>209550</xdr:colOff>
      <xdr:row>225</xdr:row>
      <xdr:rowOff>104775</xdr:rowOff>
    </xdr:to>
    <xdr:grpSp>
      <xdr:nvGrpSpPr>
        <xdr:cNvPr id="481" name="Group 553"/>
        <xdr:cNvGrpSpPr>
          <a:grpSpLocks/>
        </xdr:cNvGrpSpPr>
      </xdr:nvGrpSpPr>
      <xdr:grpSpPr>
        <a:xfrm>
          <a:off x="4886325" y="36566475"/>
          <a:ext cx="361950" cy="257175"/>
          <a:chOff x="383" y="1952"/>
          <a:chExt cx="28" cy="28"/>
        </a:xfrm>
        <a:solidFill>
          <a:srgbClr val="FFFFFF"/>
        </a:solidFill>
      </xdr:grpSpPr>
      <xdr:sp>
        <xdr:nvSpPr>
          <xdr:cNvPr id="482" name="Oval 554"/>
          <xdr:cNvSpPr>
            <a:spLocks/>
          </xdr:cNvSpPr>
        </xdr:nvSpPr>
        <xdr:spPr>
          <a:xfrm>
            <a:off x="390" y="1959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83" name="Line 555"/>
          <xdr:cNvSpPr>
            <a:spLocks/>
          </xdr:cNvSpPr>
        </xdr:nvSpPr>
        <xdr:spPr>
          <a:xfrm>
            <a:off x="397" y="1952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84" name="Line 556"/>
          <xdr:cNvSpPr>
            <a:spLocks/>
          </xdr:cNvSpPr>
        </xdr:nvSpPr>
        <xdr:spPr>
          <a:xfrm rot="16200000">
            <a:off x="383" y="1966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219</xdr:row>
      <xdr:rowOff>133350</xdr:rowOff>
    </xdr:from>
    <xdr:to>
      <xdr:col>1</xdr:col>
      <xdr:colOff>0</xdr:colOff>
      <xdr:row>225</xdr:row>
      <xdr:rowOff>38100</xdr:rowOff>
    </xdr:to>
    <xdr:sp>
      <xdr:nvSpPr>
        <xdr:cNvPr id="485" name="Line 557"/>
        <xdr:cNvSpPr>
          <a:spLocks/>
        </xdr:cNvSpPr>
      </xdr:nvSpPr>
      <xdr:spPr>
        <a:xfrm flipV="1">
          <a:off x="219075" y="358806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152400</xdr:colOff>
      <xdr:row>225</xdr:row>
      <xdr:rowOff>0</xdr:rowOff>
    </xdr:from>
    <xdr:to>
      <xdr:col>1</xdr:col>
      <xdr:colOff>76200</xdr:colOff>
      <xdr:row>225</xdr:row>
      <xdr:rowOff>0</xdr:rowOff>
    </xdr:to>
    <xdr:sp>
      <xdr:nvSpPr>
        <xdr:cNvPr id="486" name="Line 558"/>
        <xdr:cNvSpPr>
          <a:spLocks/>
        </xdr:cNvSpPr>
      </xdr:nvSpPr>
      <xdr:spPr>
        <a:xfrm>
          <a:off x="152400" y="36718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152400</xdr:colOff>
      <xdr:row>221</xdr:row>
      <xdr:rowOff>0</xdr:rowOff>
    </xdr:from>
    <xdr:to>
      <xdr:col>1</xdr:col>
      <xdr:colOff>76200</xdr:colOff>
      <xdr:row>221</xdr:row>
      <xdr:rowOff>0</xdr:rowOff>
    </xdr:to>
    <xdr:sp>
      <xdr:nvSpPr>
        <xdr:cNvPr id="487" name="Line 559"/>
        <xdr:cNvSpPr>
          <a:spLocks/>
        </xdr:cNvSpPr>
      </xdr:nvSpPr>
      <xdr:spPr>
        <a:xfrm>
          <a:off x="152400" y="36071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190500</xdr:colOff>
      <xdr:row>224</xdr:row>
      <xdr:rowOff>133350</xdr:rowOff>
    </xdr:from>
    <xdr:to>
      <xdr:col>3</xdr:col>
      <xdr:colOff>38100</xdr:colOff>
      <xdr:row>225</xdr:row>
      <xdr:rowOff>19050</xdr:rowOff>
    </xdr:to>
    <xdr:sp>
      <xdr:nvSpPr>
        <xdr:cNvPr id="488" name="Oval 560"/>
        <xdr:cNvSpPr>
          <a:spLocks/>
        </xdr:cNvSpPr>
      </xdr:nvSpPr>
      <xdr:spPr>
        <a:xfrm>
          <a:off x="628650" y="36690300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190500</xdr:colOff>
      <xdr:row>225</xdr:row>
      <xdr:rowOff>76200</xdr:rowOff>
    </xdr:from>
    <xdr:to>
      <xdr:col>3</xdr:col>
      <xdr:colOff>38100</xdr:colOff>
      <xdr:row>225</xdr:row>
      <xdr:rowOff>114300</xdr:rowOff>
    </xdr:to>
    <xdr:sp>
      <xdr:nvSpPr>
        <xdr:cNvPr id="489" name="Oval 561"/>
        <xdr:cNvSpPr>
          <a:spLocks/>
        </xdr:cNvSpPr>
      </xdr:nvSpPr>
      <xdr:spPr>
        <a:xfrm>
          <a:off x="628650" y="36795075"/>
          <a:ext cx="6667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28575</xdr:colOff>
      <xdr:row>225</xdr:row>
      <xdr:rowOff>114300</xdr:rowOff>
    </xdr:from>
    <xdr:to>
      <xdr:col>3</xdr:col>
      <xdr:colOff>209550</xdr:colOff>
      <xdr:row>225</xdr:row>
      <xdr:rowOff>114300</xdr:rowOff>
    </xdr:to>
    <xdr:sp>
      <xdr:nvSpPr>
        <xdr:cNvPr id="490" name="Line 562"/>
        <xdr:cNvSpPr>
          <a:spLocks/>
        </xdr:cNvSpPr>
      </xdr:nvSpPr>
      <xdr:spPr>
        <a:xfrm>
          <a:off x="466725" y="36833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190500</xdr:colOff>
      <xdr:row>224</xdr:row>
      <xdr:rowOff>142875</xdr:rowOff>
    </xdr:from>
    <xdr:to>
      <xdr:col>21</xdr:col>
      <xdr:colOff>38100</xdr:colOff>
      <xdr:row>225</xdr:row>
      <xdr:rowOff>28575</xdr:rowOff>
    </xdr:to>
    <xdr:sp>
      <xdr:nvSpPr>
        <xdr:cNvPr id="491" name="Oval 563"/>
        <xdr:cNvSpPr>
          <a:spLocks/>
        </xdr:cNvSpPr>
      </xdr:nvSpPr>
      <xdr:spPr>
        <a:xfrm>
          <a:off x="4572000" y="36699825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220</xdr:row>
      <xdr:rowOff>0</xdr:rowOff>
    </xdr:from>
    <xdr:to>
      <xdr:col>12</xdr:col>
      <xdr:colOff>0</xdr:colOff>
      <xdr:row>221</xdr:row>
      <xdr:rowOff>0</xdr:rowOff>
    </xdr:to>
    <xdr:sp>
      <xdr:nvSpPr>
        <xdr:cNvPr id="492" name="Line 578"/>
        <xdr:cNvSpPr>
          <a:spLocks/>
        </xdr:cNvSpPr>
      </xdr:nvSpPr>
      <xdr:spPr>
        <a:xfrm flipV="1">
          <a:off x="657225" y="35909250"/>
          <a:ext cx="19716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220</xdr:row>
      <xdr:rowOff>0</xdr:rowOff>
    </xdr:from>
    <xdr:to>
      <xdr:col>21</xdr:col>
      <xdr:colOff>0</xdr:colOff>
      <xdr:row>221</xdr:row>
      <xdr:rowOff>0</xdr:rowOff>
    </xdr:to>
    <xdr:sp>
      <xdr:nvSpPr>
        <xdr:cNvPr id="493" name="Line 579"/>
        <xdr:cNvSpPr>
          <a:spLocks/>
        </xdr:cNvSpPr>
      </xdr:nvSpPr>
      <xdr:spPr>
        <a:xfrm flipH="1" flipV="1">
          <a:off x="2628900" y="35909250"/>
          <a:ext cx="19716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209550</xdr:colOff>
      <xdr:row>220</xdr:row>
      <xdr:rowOff>104775</xdr:rowOff>
    </xdr:from>
    <xdr:to>
      <xdr:col>9</xdr:col>
      <xdr:colOff>0</xdr:colOff>
      <xdr:row>224</xdr:row>
      <xdr:rowOff>152400</xdr:rowOff>
    </xdr:to>
    <xdr:sp>
      <xdr:nvSpPr>
        <xdr:cNvPr id="494" name="Line 580"/>
        <xdr:cNvSpPr>
          <a:spLocks/>
        </xdr:cNvSpPr>
      </xdr:nvSpPr>
      <xdr:spPr>
        <a:xfrm>
          <a:off x="1304925" y="36014025"/>
          <a:ext cx="666750" cy="695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220</xdr:row>
      <xdr:rowOff>47625</xdr:rowOff>
    </xdr:from>
    <xdr:to>
      <xdr:col>12</xdr:col>
      <xdr:colOff>0</xdr:colOff>
      <xdr:row>224</xdr:row>
      <xdr:rowOff>152400</xdr:rowOff>
    </xdr:to>
    <xdr:sp>
      <xdr:nvSpPr>
        <xdr:cNvPr id="495" name="Line 581"/>
        <xdr:cNvSpPr>
          <a:spLocks/>
        </xdr:cNvSpPr>
      </xdr:nvSpPr>
      <xdr:spPr>
        <a:xfrm>
          <a:off x="1971675" y="35956875"/>
          <a:ext cx="657225" cy="752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14</xdr:col>
      <xdr:colOff>209550</xdr:colOff>
      <xdr:row>220</xdr:row>
      <xdr:rowOff>104775</xdr:rowOff>
    </xdr:from>
    <xdr:to>
      <xdr:col>18</xdr:col>
      <xdr:colOff>0</xdr:colOff>
      <xdr:row>224</xdr:row>
      <xdr:rowOff>152400</xdr:rowOff>
    </xdr:to>
    <xdr:sp>
      <xdr:nvSpPr>
        <xdr:cNvPr id="496" name="Line 582"/>
        <xdr:cNvSpPr>
          <a:spLocks/>
        </xdr:cNvSpPr>
      </xdr:nvSpPr>
      <xdr:spPr>
        <a:xfrm flipH="1">
          <a:off x="3276600" y="36014025"/>
          <a:ext cx="666750" cy="695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220</xdr:row>
      <xdr:rowOff>47625</xdr:rowOff>
    </xdr:from>
    <xdr:to>
      <xdr:col>15</xdr:col>
      <xdr:colOff>0</xdr:colOff>
      <xdr:row>224</xdr:row>
      <xdr:rowOff>152400</xdr:rowOff>
    </xdr:to>
    <xdr:sp>
      <xdr:nvSpPr>
        <xdr:cNvPr id="497" name="Line 583"/>
        <xdr:cNvSpPr>
          <a:spLocks/>
        </xdr:cNvSpPr>
      </xdr:nvSpPr>
      <xdr:spPr>
        <a:xfrm flipH="1">
          <a:off x="2628900" y="35956875"/>
          <a:ext cx="657225" cy="752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152400</xdr:colOff>
      <xdr:row>220</xdr:row>
      <xdr:rowOff>0</xdr:rowOff>
    </xdr:from>
    <xdr:to>
      <xdr:col>1</xdr:col>
      <xdr:colOff>76200</xdr:colOff>
      <xdr:row>220</xdr:row>
      <xdr:rowOff>0</xdr:rowOff>
    </xdr:to>
    <xdr:sp>
      <xdr:nvSpPr>
        <xdr:cNvPr id="498" name="Line 584"/>
        <xdr:cNvSpPr>
          <a:spLocks/>
        </xdr:cNvSpPr>
      </xdr:nvSpPr>
      <xdr:spPr>
        <a:xfrm>
          <a:off x="152400" y="359092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236</xdr:row>
      <xdr:rowOff>0</xdr:rowOff>
    </xdr:from>
    <xdr:to>
      <xdr:col>21</xdr:col>
      <xdr:colOff>104775</xdr:colOff>
      <xdr:row>236</xdr:row>
      <xdr:rowOff>0</xdr:rowOff>
    </xdr:to>
    <xdr:sp>
      <xdr:nvSpPr>
        <xdr:cNvPr id="499" name="Line 585"/>
        <xdr:cNvSpPr>
          <a:spLocks/>
        </xdr:cNvSpPr>
      </xdr:nvSpPr>
      <xdr:spPr>
        <a:xfrm>
          <a:off x="581025" y="3851910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238</xdr:row>
      <xdr:rowOff>0</xdr:rowOff>
    </xdr:from>
    <xdr:to>
      <xdr:col>21</xdr:col>
      <xdr:colOff>104775</xdr:colOff>
      <xdr:row>238</xdr:row>
      <xdr:rowOff>0</xdr:rowOff>
    </xdr:to>
    <xdr:sp>
      <xdr:nvSpPr>
        <xdr:cNvPr id="500" name="Line 586"/>
        <xdr:cNvSpPr>
          <a:spLocks/>
        </xdr:cNvSpPr>
      </xdr:nvSpPr>
      <xdr:spPr>
        <a:xfrm>
          <a:off x="581025" y="3884295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241</xdr:row>
      <xdr:rowOff>0</xdr:rowOff>
    </xdr:from>
    <xdr:to>
      <xdr:col>21</xdr:col>
      <xdr:colOff>104775</xdr:colOff>
      <xdr:row>241</xdr:row>
      <xdr:rowOff>0</xdr:rowOff>
    </xdr:to>
    <xdr:sp>
      <xdr:nvSpPr>
        <xdr:cNvPr id="501" name="Line 587"/>
        <xdr:cNvSpPr>
          <a:spLocks/>
        </xdr:cNvSpPr>
      </xdr:nvSpPr>
      <xdr:spPr>
        <a:xfrm>
          <a:off x="581025" y="3932872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241</xdr:row>
      <xdr:rowOff>0</xdr:rowOff>
    </xdr:from>
    <xdr:to>
      <xdr:col>21</xdr:col>
      <xdr:colOff>0</xdr:colOff>
      <xdr:row>243</xdr:row>
      <xdr:rowOff>47625</xdr:rowOff>
    </xdr:to>
    <xdr:grpSp>
      <xdr:nvGrpSpPr>
        <xdr:cNvPr id="502" name="Group 588"/>
        <xdr:cNvGrpSpPr>
          <a:grpSpLocks/>
        </xdr:cNvGrpSpPr>
      </xdr:nvGrpSpPr>
      <xdr:grpSpPr>
        <a:xfrm>
          <a:off x="657225" y="39328725"/>
          <a:ext cx="3943350" cy="371475"/>
          <a:chOff x="51" y="1425"/>
          <a:chExt cx="306" cy="41"/>
        </a:xfrm>
        <a:solidFill>
          <a:srgbClr val="FFFFFF"/>
        </a:solidFill>
      </xdr:grpSpPr>
      <xdr:sp>
        <xdr:nvSpPr>
          <xdr:cNvPr id="503" name="AutoShape 589"/>
          <xdr:cNvSpPr>
            <a:spLocks/>
          </xdr:cNvSpPr>
        </xdr:nvSpPr>
        <xdr:spPr>
          <a:xfrm rot="10800000" flipH="1">
            <a:off x="204" y="1425"/>
            <a:ext cx="153" cy="41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04" name="AutoShape 590"/>
          <xdr:cNvSpPr>
            <a:spLocks/>
          </xdr:cNvSpPr>
        </xdr:nvSpPr>
        <xdr:spPr>
          <a:xfrm rot="10800000">
            <a:off x="51" y="1425"/>
            <a:ext cx="153" cy="41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238</xdr:row>
      <xdr:rowOff>0</xdr:rowOff>
    </xdr:from>
    <xdr:to>
      <xdr:col>21</xdr:col>
      <xdr:colOff>0</xdr:colOff>
      <xdr:row>240</xdr:row>
      <xdr:rowOff>0</xdr:rowOff>
    </xdr:to>
    <xdr:grpSp>
      <xdr:nvGrpSpPr>
        <xdr:cNvPr id="505" name="Group 591"/>
        <xdr:cNvGrpSpPr>
          <a:grpSpLocks/>
        </xdr:cNvGrpSpPr>
      </xdr:nvGrpSpPr>
      <xdr:grpSpPr>
        <a:xfrm>
          <a:off x="657225" y="38842950"/>
          <a:ext cx="3943350" cy="323850"/>
          <a:chOff x="51" y="1355"/>
          <a:chExt cx="306" cy="36"/>
        </a:xfrm>
        <a:solidFill>
          <a:srgbClr val="FFFFFF"/>
        </a:solidFill>
      </xdr:grpSpPr>
      <xdr:sp>
        <xdr:nvSpPr>
          <xdr:cNvPr id="506" name="AutoShape 592"/>
          <xdr:cNvSpPr>
            <a:spLocks/>
          </xdr:cNvSpPr>
        </xdr:nvSpPr>
        <xdr:spPr>
          <a:xfrm rot="10800000" flipH="1">
            <a:off x="153" y="1355"/>
            <a:ext cx="204" cy="36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07" name="AutoShape 593"/>
          <xdr:cNvSpPr>
            <a:spLocks/>
          </xdr:cNvSpPr>
        </xdr:nvSpPr>
        <xdr:spPr>
          <a:xfrm rot="10800000">
            <a:off x="51" y="1355"/>
            <a:ext cx="102" cy="36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236</xdr:row>
      <xdr:rowOff>0</xdr:rowOff>
    </xdr:from>
    <xdr:to>
      <xdr:col>21</xdr:col>
      <xdr:colOff>0</xdr:colOff>
      <xdr:row>237</xdr:row>
      <xdr:rowOff>38100</xdr:rowOff>
    </xdr:to>
    <xdr:grpSp>
      <xdr:nvGrpSpPr>
        <xdr:cNvPr id="508" name="Group 594"/>
        <xdr:cNvGrpSpPr>
          <a:grpSpLocks/>
        </xdr:cNvGrpSpPr>
      </xdr:nvGrpSpPr>
      <xdr:grpSpPr>
        <a:xfrm>
          <a:off x="657225" y="38519100"/>
          <a:ext cx="3943350" cy="200025"/>
          <a:chOff x="51" y="1300"/>
          <a:chExt cx="306" cy="23"/>
        </a:xfrm>
        <a:solidFill>
          <a:srgbClr val="FFFFFF"/>
        </a:solidFill>
      </xdr:grpSpPr>
      <xdr:sp>
        <xdr:nvSpPr>
          <xdr:cNvPr id="509" name="AutoShape 595"/>
          <xdr:cNvSpPr>
            <a:spLocks/>
          </xdr:cNvSpPr>
        </xdr:nvSpPr>
        <xdr:spPr>
          <a:xfrm rot="10800000" flipH="1">
            <a:off x="102" y="1300"/>
            <a:ext cx="255" cy="23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10" name="AutoShape 596"/>
          <xdr:cNvSpPr>
            <a:spLocks/>
          </xdr:cNvSpPr>
        </xdr:nvSpPr>
        <xdr:spPr>
          <a:xfrm rot="10800000">
            <a:off x="51" y="1300"/>
            <a:ext cx="51" cy="23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245</xdr:row>
      <xdr:rowOff>0</xdr:rowOff>
    </xdr:from>
    <xdr:to>
      <xdr:col>21</xdr:col>
      <xdr:colOff>104775</xdr:colOff>
      <xdr:row>245</xdr:row>
      <xdr:rowOff>0</xdr:rowOff>
    </xdr:to>
    <xdr:sp>
      <xdr:nvSpPr>
        <xdr:cNvPr id="511" name="Line 597"/>
        <xdr:cNvSpPr>
          <a:spLocks/>
        </xdr:cNvSpPr>
      </xdr:nvSpPr>
      <xdr:spPr>
        <a:xfrm>
          <a:off x="581025" y="3997642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253</xdr:row>
      <xdr:rowOff>0</xdr:rowOff>
    </xdr:from>
    <xdr:to>
      <xdr:col>21</xdr:col>
      <xdr:colOff>104775</xdr:colOff>
      <xdr:row>253</xdr:row>
      <xdr:rowOff>0</xdr:rowOff>
    </xdr:to>
    <xdr:sp>
      <xdr:nvSpPr>
        <xdr:cNvPr id="512" name="Line 598"/>
        <xdr:cNvSpPr>
          <a:spLocks/>
        </xdr:cNvSpPr>
      </xdr:nvSpPr>
      <xdr:spPr>
        <a:xfrm>
          <a:off x="581025" y="4129087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254</xdr:row>
      <xdr:rowOff>0</xdr:rowOff>
    </xdr:from>
    <xdr:to>
      <xdr:col>21</xdr:col>
      <xdr:colOff>104775</xdr:colOff>
      <xdr:row>254</xdr:row>
      <xdr:rowOff>0</xdr:rowOff>
    </xdr:to>
    <xdr:sp>
      <xdr:nvSpPr>
        <xdr:cNvPr id="513" name="Line 599"/>
        <xdr:cNvSpPr>
          <a:spLocks/>
        </xdr:cNvSpPr>
      </xdr:nvSpPr>
      <xdr:spPr>
        <a:xfrm>
          <a:off x="581025" y="4145280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251</xdr:row>
      <xdr:rowOff>0</xdr:rowOff>
    </xdr:from>
    <xdr:to>
      <xdr:col>21</xdr:col>
      <xdr:colOff>0</xdr:colOff>
      <xdr:row>253</xdr:row>
      <xdr:rowOff>0</xdr:rowOff>
    </xdr:to>
    <xdr:grpSp>
      <xdr:nvGrpSpPr>
        <xdr:cNvPr id="514" name="Group 600"/>
        <xdr:cNvGrpSpPr>
          <a:grpSpLocks/>
        </xdr:cNvGrpSpPr>
      </xdr:nvGrpSpPr>
      <xdr:grpSpPr>
        <a:xfrm flipV="1">
          <a:off x="657225" y="40967025"/>
          <a:ext cx="3943350" cy="323850"/>
          <a:chOff x="51" y="700"/>
          <a:chExt cx="306" cy="38"/>
        </a:xfrm>
        <a:solidFill>
          <a:srgbClr val="FFFFFF"/>
        </a:solidFill>
      </xdr:grpSpPr>
      <xdr:sp>
        <xdr:nvSpPr>
          <xdr:cNvPr id="515" name="AutoShape 601"/>
          <xdr:cNvSpPr>
            <a:spLocks/>
          </xdr:cNvSpPr>
        </xdr:nvSpPr>
        <xdr:spPr>
          <a:xfrm rot="10800000" flipH="1">
            <a:off x="153" y="700"/>
            <a:ext cx="204" cy="38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16" name="AutoShape 602"/>
          <xdr:cNvSpPr>
            <a:spLocks/>
          </xdr:cNvSpPr>
        </xdr:nvSpPr>
        <xdr:spPr>
          <a:xfrm rot="10800000">
            <a:off x="51" y="700"/>
            <a:ext cx="102" cy="38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269</xdr:row>
      <xdr:rowOff>0</xdr:rowOff>
    </xdr:from>
    <xdr:to>
      <xdr:col>21</xdr:col>
      <xdr:colOff>104775</xdr:colOff>
      <xdr:row>269</xdr:row>
      <xdr:rowOff>0</xdr:rowOff>
    </xdr:to>
    <xdr:sp>
      <xdr:nvSpPr>
        <xdr:cNvPr id="517" name="Line 603"/>
        <xdr:cNvSpPr>
          <a:spLocks/>
        </xdr:cNvSpPr>
      </xdr:nvSpPr>
      <xdr:spPr>
        <a:xfrm>
          <a:off x="581025" y="4388167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249</xdr:row>
      <xdr:rowOff>0</xdr:rowOff>
    </xdr:from>
    <xdr:to>
      <xdr:col>21</xdr:col>
      <xdr:colOff>104775</xdr:colOff>
      <xdr:row>249</xdr:row>
      <xdr:rowOff>0</xdr:rowOff>
    </xdr:to>
    <xdr:sp>
      <xdr:nvSpPr>
        <xdr:cNvPr id="518" name="Line 604"/>
        <xdr:cNvSpPr>
          <a:spLocks/>
        </xdr:cNvSpPr>
      </xdr:nvSpPr>
      <xdr:spPr>
        <a:xfrm>
          <a:off x="581025" y="4064317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249</xdr:row>
      <xdr:rowOff>0</xdr:rowOff>
    </xdr:from>
    <xdr:to>
      <xdr:col>21</xdr:col>
      <xdr:colOff>0</xdr:colOff>
      <xdr:row>250</xdr:row>
      <xdr:rowOff>57150</xdr:rowOff>
    </xdr:to>
    <xdr:grpSp>
      <xdr:nvGrpSpPr>
        <xdr:cNvPr id="519" name="Group 605"/>
        <xdr:cNvGrpSpPr>
          <a:grpSpLocks/>
        </xdr:cNvGrpSpPr>
      </xdr:nvGrpSpPr>
      <xdr:grpSpPr>
        <a:xfrm>
          <a:off x="657225" y="40643175"/>
          <a:ext cx="3943350" cy="219075"/>
          <a:chOff x="51" y="1300"/>
          <a:chExt cx="306" cy="23"/>
        </a:xfrm>
        <a:solidFill>
          <a:srgbClr val="FFFFFF"/>
        </a:solidFill>
      </xdr:grpSpPr>
      <xdr:sp>
        <xdr:nvSpPr>
          <xdr:cNvPr id="520" name="AutoShape 606"/>
          <xdr:cNvSpPr>
            <a:spLocks/>
          </xdr:cNvSpPr>
        </xdr:nvSpPr>
        <xdr:spPr>
          <a:xfrm rot="10800000" flipH="1">
            <a:off x="102" y="1300"/>
            <a:ext cx="255" cy="23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21" name="AutoShape 607"/>
          <xdr:cNvSpPr>
            <a:spLocks/>
          </xdr:cNvSpPr>
        </xdr:nvSpPr>
        <xdr:spPr>
          <a:xfrm rot="10800000">
            <a:off x="51" y="1300"/>
            <a:ext cx="51" cy="23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248</xdr:row>
      <xdr:rowOff>0</xdr:rowOff>
    </xdr:from>
    <xdr:to>
      <xdr:col>21</xdr:col>
      <xdr:colOff>104775</xdr:colOff>
      <xdr:row>248</xdr:row>
      <xdr:rowOff>0</xdr:rowOff>
    </xdr:to>
    <xdr:sp>
      <xdr:nvSpPr>
        <xdr:cNvPr id="522" name="Line 608"/>
        <xdr:cNvSpPr>
          <a:spLocks/>
        </xdr:cNvSpPr>
      </xdr:nvSpPr>
      <xdr:spPr>
        <a:xfrm>
          <a:off x="581025" y="4048125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246</xdr:row>
      <xdr:rowOff>95250</xdr:rowOff>
    </xdr:from>
    <xdr:to>
      <xdr:col>21</xdr:col>
      <xdr:colOff>0</xdr:colOff>
      <xdr:row>248</xdr:row>
      <xdr:rowOff>0</xdr:rowOff>
    </xdr:to>
    <xdr:grpSp>
      <xdr:nvGrpSpPr>
        <xdr:cNvPr id="523" name="Group 609"/>
        <xdr:cNvGrpSpPr>
          <a:grpSpLocks/>
        </xdr:cNvGrpSpPr>
      </xdr:nvGrpSpPr>
      <xdr:grpSpPr>
        <a:xfrm flipV="1">
          <a:off x="657225" y="40252650"/>
          <a:ext cx="3943350" cy="228600"/>
          <a:chOff x="51" y="1300"/>
          <a:chExt cx="306" cy="23"/>
        </a:xfrm>
        <a:solidFill>
          <a:srgbClr val="FFFFFF"/>
        </a:solidFill>
      </xdr:grpSpPr>
      <xdr:sp>
        <xdr:nvSpPr>
          <xdr:cNvPr id="524" name="AutoShape 610"/>
          <xdr:cNvSpPr>
            <a:spLocks/>
          </xdr:cNvSpPr>
        </xdr:nvSpPr>
        <xdr:spPr>
          <a:xfrm rot="10800000" flipH="1">
            <a:off x="102" y="1300"/>
            <a:ext cx="255" cy="23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25" name="AutoShape 611"/>
          <xdr:cNvSpPr>
            <a:spLocks/>
          </xdr:cNvSpPr>
        </xdr:nvSpPr>
        <xdr:spPr>
          <a:xfrm rot="10800000">
            <a:off x="51" y="1300"/>
            <a:ext cx="51" cy="23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254</xdr:row>
      <xdr:rowOff>0</xdr:rowOff>
    </xdr:from>
    <xdr:to>
      <xdr:col>21</xdr:col>
      <xdr:colOff>0</xdr:colOff>
      <xdr:row>256</xdr:row>
      <xdr:rowOff>0</xdr:rowOff>
    </xdr:to>
    <xdr:grpSp>
      <xdr:nvGrpSpPr>
        <xdr:cNvPr id="526" name="Group 612"/>
        <xdr:cNvGrpSpPr>
          <a:grpSpLocks/>
        </xdr:cNvGrpSpPr>
      </xdr:nvGrpSpPr>
      <xdr:grpSpPr>
        <a:xfrm>
          <a:off x="657225" y="41452800"/>
          <a:ext cx="3943350" cy="323850"/>
          <a:chOff x="51" y="700"/>
          <a:chExt cx="306" cy="38"/>
        </a:xfrm>
        <a:solidFill>
          <a:srgbClr val="FFFFFF"/>
        </a:solidFill>
      </xdr:grpSpPr>
      <xdr:sp>
        <xdr:nvSpPr>
          <xdr:cNvPr id="527" name="AutoShape 613"/>
          <xdr:cNvSpPr>
            <a:spLocks/>
          </xdr:cNvSpPr>
        </xdr:nvSpPr>
        <xdr:spPr>
          <a:xfrm rot="10800000" flipH="1">
            <a:off x="153" y="700"/>
            <a:ext cx="204" cy="38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28" name="AutoShape 614"/>
          <xdr:cNvSpPr>
            <a:spLocks/>
          </xdr:cNvSpPr>
        </xdr:nvSpPr>
        <xdr:spPr>
          <a:xfrm rot="10800000">
            <a:off x="51" y="700"/>
            <a:ext cx="102" cy="38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256</xdr:row>
      <xdr:rowOff>95250</xdr:rowOff>
    </xdr:from>
    <xdr:to>
      <xdr:col>21</xdr:col>
      <xdr:colOff>0</xdr:colOff>
      <xdr:row>259</xdr:row>
      <xdr:rowOff>0</xdr:rowOff>
    </xdr:to>
    <xdr:grpSp>
      <xdr:nvGrpSpPr>
        <xdr:cNvPr id="529" name="Group 615"/>
        <xdr:cNvGrpSpPr>
          <a:grpSpLocks/>
        </xdr:cNvGrpSpPr>
      </xdr:nvGrpSpPr>
      <xdr:grpSpPr>
        <a:xfrm flipV="1">
          <a:off x="657225" y="41871900"/>
          <a:ext cx="3943350" cy="390525"/>
          <a:chOff x="51" y="1425"/>
          <a:chExt cx="306" cy="41"/>
        </a:xfrm>
        <a:solidFill>
          <a:srgbClr val="FFFFFF"/>
        </a:solidFill>
      </xdr:grpSpPr>
      <xdr:sp>
        <xdr:nvSpPr>
          <xdr:cNvPr id="530" name="AutoShape 616"/>
          <xdr:cNvSpPr>
            <a:spLocks/>
          </xdr:cNvSpPr>
        </xdr:nvSpPr>
        <xdr:spPr>
          <a:xfrm rot="10800000" flipH="1">
            <a:off x="204" y="1425"/>
            <a:ext cx="153" cy="41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31" name="AutoShape 617"/>
          <xdr:cNvSpPr>
            <a:spLocks/>
          </xdr:cNvSpPr>
        </xdr:nvSpPr>
        <xdr:spPr>
          <a:xfrm rot="10800000">
            <a:off x="51" y="1425"/>
            <a:ext cx="153" cy="41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259</xdr:row>
      <xdr:rowOff>0</xdr:rowOff>
    </xdr:from>
    <xdr:to>
      <xdr:col>21</xdr:col>
      <xdr:colOff>104775</xdr:colOff>
      <xdr:row>259</xdr:row>
      <xdr:rowOff>0</xdr:rowOff>
    </xdr:to>
    <xdr:sp>
      <xdr:nvSpPr>
        <xdr:cNvPr id="532" name="Line 618"/>
        <xdr:cNvSpPr>
          <a:spLocks/>
        </xdr:cNvSpPr>
      </xdr:nvSpPr>
      <xdr:spPr>
        <a:xfrm>
          <a:off x="581025" y="4226242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142875</xdr:colOff>
      <xdr:row>265</xdr:row>
      <xdr:rowOff>0</xdr:rowOff>
    </xdr:from>
    <xdr:to>
      <xdr:col>21</xdr:col>
      <xdr:colOff>104775</xdr:colOff>
      <xdr:row>265</xdr:row>
      <xdr:rowOff>0</xdr:rowOff>
    </xdr:to>
    <xdr:sp>
      <xdr:nvSpPr>
        <xdr:cNvPr id="533" name="Line 621"/>
        <xdr:cNvSpPr>
          <a:spLocks/>
        </xdr:cNvSpPr>
      </xdr:nvSpPr>
      <xdr:spPr>
        <a:xfrm>
          <a:off x="581025" y="4323397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262</xdr:row>
      <xdr:rowOff>0</xdr:rowOff>
    </xdr:from>
    <xdr:to>
      <xdr:col>21</xdr:col>
      <xdr:colOff>9525</xdr:colOff>
      <xdr:row>267</xdr:row>
      <xdr:rowOff>38100</xdr:rowOff>
    </xdr:to>
    <xdr:grpSp>
      <xdr:nvGrpSpPr>
        <xdr:cNvPr id="534" name="Group 648"/>
        <xdr:cNvGrpSpPr>
          <a:grpSpLocks/>
        </xdr:cNvGrpSpPr>
      </xdr:nvGrpSpPr>
      <xdr:grpSpPr>
        <a:xfrm>
          <a:off x="657225" y="42748200"/>
          <a:ext cx="3952875" cy="847725"/>
          <a:chOff x="51" y="4645"/>
          <a:chExt cx="307" cy="99"/>
        </a:xfrm>
        <a:solidFill>
          <a:srgbClr val="FFFFFF"/>
        </a:solidFill>
      </xdr:grpSpPr>
      <xdr:sp>
        <xdr:nvSpPr>
          <xdr:cNvPr id="535" name="Line 622"/>
          <xdr:cNvSpPr>
            <a:spLocks/>
          </xdr:cNvSpPr>
        </xdr:nvSpPr>
        <xdr:spPr>
          <a:xfrm flipV="1">
            <a:off x="51" y="4645"/>
            <a:ext cx="307" cy="56"/>
          </a:xfrm>
          <a:prstGeom prst="lin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36" name="Line 623"/>
          <xdr:cNvSpPr>
            <a:spLocks/>
          </xdr:cNvSpPr>
        </xdr:nvSpPr>
        <xdr:spPr>
          <a:xfrm flipV="1">
            <a:off x="51" y="4701"/>
            <a:ext cx="306" cy="43"/>
          </a:xfrm>
          <a:prstGeom prst="lin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grpSp>
        <xdr:nvGrpSpPr>
          <xdr:cNvPr id="537" name="Group 644"/>
          <xdr:cNvGrpSpPr>
            <a:grpSpLocks/>
          </xdr:cNvGrpSpPr>
        </xdr:nvGrpSpPr>
        <xdr:grpSpPr>
          <a:xfrm>
            <a:off x="51" y="4692"/>
            <a:ext cx="306" cy="38"/>
            <a:chOff x="51" y="4692"/>
            <a:chExt cx="306" cy="38"/>
          </a:xfrm>
          <a:solidFill>
            <a:srgbClr val="FFFFFF"/>
          </a:solidFill>
        </xdr:grpSpPr>
        <xdr:sp>
          <xdr:nvSpPr>
            <xdr:cNvPr id="538" name="AutoShape 625"/>
            <xdr:cNvSpPr>
              <a:spLocks noChangeAspect="1"/>
            </xdr:cNvSpPr>
          </xdr:nvSpPr>
          <xdr:spPr>
            <a:xfrm rot="10800000" flipH="1">
              <a:off x="153" y="4701"/>
              <a:ext cx="204" cy="29"/>
            </a:xfrm>
            <a:prstGeom prst="rtTriangle">
              <a:avLst/>
            </a:prstGeom>
            <a:pattFill prst="ltVert">
              <a:fgClr>
                <a:srgbClr val="3366FF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39" name="AutoShape 626"/>
            <xdr:cNvSpPr>
              <a:spLocks noChangeAspect="1"/>
            </xdr:cNvSpPr>
          </xdr:nvSpPr>
          <xdr:spPr>
            <a:xfrm flipH="1">
              <a:off x="51" y="4692"/>
              <a:ext cx="51" cy="9"/>
            </a:xfrm>
            <a:prstGeom prst="rtTriangle">
              <a:avLst/>
            </a:prstGeom>
            <a:pattFill prst="ltVert">
              <a:fgClr>
                <a:srgbClr val="3366FF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40" name="AutoShape 627"/>
            <xdr:cNvSpPr>
              <a:spLocks/>
            </xdr:cNvSpPr>
          </xdr:nvSpPr>
          <xdr:spPr>
            <a:xfrm rot="10800000">
              <a:off x="113" y="4701"/>
              <a:ext cx="39" cy="29"/>
            </a:xfrm>
            <a:prstGeom prst="rtTriangle">
              <a:avLst/>
            </a:prstGeom>
            <a:pattFill prst="ltVert">
              <a:fgClr>
                <a:srgbClr val="3366FF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41" name="AutoShape 628"/>
            <xdr:cNvSpPr>
              <a:spLocks/>
            </xdr:cNvSpPr>
          </xdr:nvSpPr>
          <xdr:spPr>
            <a:xfrm rot="10800000" flipH="1" flipV="1">
              <a:off x="102" y="4692"/>
              <a:ext cx="11" cy="9"/>
            </a:xfrm>
            <a:prstGeom prst="rtTriangle">
              <a:avLst/>
            </a:prstGeom>
            <a:pattFill prst="ltVert">
              <a:fgClr>
                <a:srgbClr val="3366FF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142875</xdr:colOff>
      <xdr:row>269</xdr:row>
      <xdr:rowOff>0</xdr:rowOff>
    </xdr:from>
    <xdr:to>
      <xdr:col>21</xdr:col>
      <xdr:colOff>104775</xdr:colOff>
      <xdr:row>269</xdr:row>
      <xdr:rowOff>0</xdr:rowOff>
    </xdr:to>
    <xdr:sp>
      <xdr:nvSpPr>
        <xdr:cNvPr id="542" name="Line 629"/>
        <xdr:cNvSpPr>
          <a:spLocks/>
        </xdr:cNvSpPr>
      </xdr:nvSpPr>
      <xdr:spPr>
        <a:xfrm>
          <a:off x="581025" y="4388167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266</xdr:row>
      <xdr:rowOff>38100</xdr:rowOff>
    </xdr:from>
    <xdr:to>
      <xdr:col>21</xdr:col>
      <xdr:colOff>9525</xdr:colOff>
      <xdr:row>270</xdr:row>
      <xdr:rowOff>133350</xdr:rowOff>
    </xdr:to>
    <xdr:grpSp>
      <xdr:nvGrpSpPr>
        <xdr:cNvPr id="543" name="Group 647"/>
        <xdr:cNvGrpSpPr>
          <a:grpSpLocks/>
        </xdr:cNvGrpSpPr>
      </xdr:nvGrpSpPr>
      <xdr:grpSpPr>
        <a:xfrm>
          <a:off x="657225" y="43434000"/>
          <a:ext cx="3952875" cy="742950"/>
          <a:chOff x="51" y="4725"/>
          <a:chExt cx="307" cy="85"/>
        </a:xfrm>
        <a:solidFill>
          <a:srgbClr val="FFFFFF"/>
        </a:solidFill>
      </xdr:grpSpPr>
      <xdr:sp>
        <xdr:nvSpPr>
          <xdr:cNvPr id="544" name="Line 631"/>
          <xdr:cNvSpPr>
            <a:spLocks/>
          </xdr:cNvSpPr>
        </xdr:nvSpPr>
        <xdr:spPr>
          <a:xfrm flipV="1">
            <a:off x="51" y="4725"/>
            <a:ext cx="307" cy="50"/>
          </a:xfrm>
          <a:prstGeom prst="lin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45" name="Line 632"/>
          <xdr:cNvSpPr>
            <a:spLocks/>
          </xdr:cNvSpPr>
        </xdr:nvSpPr>
        <xdr:spPr>
          <a:xfrm flipV="1">
            <a:off x="51" y="4775"/>
            <a:ext cx="306" cy="35"/>
          </a:xfrm>
          <a:prstGeom prst="line">
            <a:avLst/>
          </a:prstGeom>
          <a:pattFill prst="ltVert">
            <a:fgClr>
              <a:srgbClr val="3366FF"/>
            </a:fgClr>
            <a:bgClr>
              <a:srgbClr val="FFFFFF"/>
            </a:bgClr>
          </a:patt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grpSp>
        <xdr:nvGrpSpPr>
          <xdr:cNvPr id="546" name="Group 646"/>
          <xdr:cNvGrpSpPr>
            <a:grpSpLocks/>
          </xdr:cNvGrpSpPr>
        </xdr:nvGrpSpPr>
        <xdr:grpSpPr>
          <a:xfrm>
            <a:off x="51" y="4759"/>
            <a:ext cx="306" cy="34"/>
            <a:chOff x="51" y="4759"/>
            <a:chExt cx="306" cy="34"/>
          </a:xfrm>
          <a:solidFill>
            <a:srgbClr val="FFFFFF"/>
          </a:solidFill>
        </xdr:grpSpPr>
        <xdr:sp>
          <xdr:nvSpPr>
            <xdr:cNvPr id="547" name="AutoShape 633"/>
            <xdr:cNvSpPr>
              <a:spLocks noChangeAspect="1"/>
            </xdr:cNvSpPr>
          </xdr:nvSpPr>
          <xdr:spPr>
            <a:xfrm rot="10800000" flipH="1">
              <a:off x="204" y="4775"/>
              <a:ext cx="153" cy="18"/>
            </a:xfrm>
            <a:prstGeom prst="rtTriangle">
              <a:avLst/>
            </a:prstGeom>
            <a:pattFill prst="ltVert">
              <a:fgClr>
                <a:srgbClr val="3366FF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48" name="AutoShape 634"/>
            <xdr:cNvSpPr>
              <a:spLocks noChangeAspect="1"/>
            </xdr:cNvSpPr>
          </xdr:nvSpPr>
          <xdr:spPr>
            <a:xfrm flipH="1">
              <a:off x="51" y="4759"/>
              <a:ext cx="102" cy="16"/>
            </a:xfrm>
            <a:prstGeom prst="rtTriangle">
              <a:avLst/>
            </a:prstGeom>
            <a:pattFill prst="ltVert">
              <a:fgClr>
                <a:srgbClr val="3366FF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49" name="AutoShape 635"/>
            <xdr:cNvSpPr>
              <a:spLocks/>
            </xdr:cNvSpPr>
          </xdr:nvSpPr>
          <xdr:spPr>
            <a:xfrm rot="10800000">
              <a:off x="177" y="4775"/>
              <a:ext cx="27" cy="18"/>
            </a:xfrm>
            <a:prstGeom prst="rtTriangle">
              <a:avLst/>
            </a:prstGeom>
            <a:pattFill prst="ltVert">
              <a:fgClr>
                <a:srgbClr val="3366FF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50" name="AutoShape 636"/>
            <xdr:cNvSpPr>
              <a:spLocks/>
            </xdr:cNvSpPr>
          </xdr:nvSpPr>
          <xdr:spPr>
            <a:xfrm rot="10800000" flipH="1" flipV="1">
              <a:off x="153" y="4759"/>
              <a:ext cx="24" cy="16"/>
            </a:xfrm>
            <a:prstGeom prst="rtTriangle">
              <a:avLst/>
            </a:prstGeom>
            <a:pattFill prst="ltVert">
              <a:fgClr>
                <a:srgbClr val="3366FF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142875</xdr:colOff>
      <xdr:row>261</xdr:row>
      <xdr:rowOff>0</xdr:rowOff>
    </xdr:from>
    <xdr:to>
      <xdr:col>21</xdr:col>
      <xdr:colOff>104775</xdr:colOff>
      <xdr:row>263</xdr:row>
      <xdr:rowOff>19050</xdr:rowOff>
    </xdr:to>
    <xdr:grpSp>
      <xdr:nvGrpSpPr>
        <xdr:cNvPr id="551" name="Group 637"/>
        <xdr:cNvGrpSpPr>
          <a:grpSpLocks/>
        </xdr:cNvGrpSpPr>
      </xdr:nvGrpSpPr>
      <xdr:grpSpPr>
        <a:xfrm>
          <a:off x="581025" y="42586275"/>
          <a:ext cx="4124325" cy="342900"/>
          <a:chOff x="45" y="1723"/>
          <a:chExt cx="320" cy="38"/>
        </a:xfrm>
        <a:solidFill>
          <a:srgbClr val="FFFFFF"/>
        </a:solidFill>
      </xdr:grpSpPr>
      <xdr:grpSp>
        <xdr:nvGrpSpPr>
          <xdr:cNvPr id="552" name="Group 638"/>
          <xdr:cNvGrpSpPr>
            <a:grpSpLocks/>
          </xdr:cNvGrpSpPr>
        </xdr:nvGrpSpPr>
        <xdr:grpSpPr>
          <a:xfrm flipV="1">
            <a:off x="45" y="1723"/>
            <a:ext cx="320" cy="32"/>
            <a:chOff x="45" y="1731"/>
            <a:chExt cx="320" cy="31"/>
          </a:xfrm>
          <a:solidFill>
            <a:srgbClr val="FFFFFF"/>
          </a:solidFill>
        </xdr:grpSpPr>
        <xdr:sp>
          <xdr:nvSpPr>
            <xdr:cNvPr id="553" name="Line 639"/>
            <xdr:cNvSpPr>
              <a:spLocks/>
            </xdr:cNvSpPr>
          </xdr:nvSpPr>
          <xdr:spPr>
            <a:xfrm>
              <a:off x="45" y="1762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54" name="AutoShape 640"/>
            <xdr:cNvSpPr>
              <a:spLocks noChangeAspect="1"/>
            </xdr:cNvSpPr>
          </xdr:nvSpPr>
          <xdr:spPr>
            <a:xfrm rot="10800000" flipH="1" flipV="1">
              <a:off x="102" y="1731"/>
              <a:ext cx="255" cy="31"/>
            </a:xfrm>
            <a:prstGeom prst="rtTriangle">
              <a:avLst/>
            </a:prstGeom>
            <a:pattFill prst="ltVert">
              <a:fgClr>
                <a:srgbClr val="0000FF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55" name="AutoShape 641"/>
            <xdr:cNvSpPr>
              <a:spLocks/>
            </xdr:cNvSpPr>
          </xdr:nvSpPr>
          <xdr:spPr>
            <a:xfrm rot="10800000" flipV="1">
              <a:off x="51" y="1731"/>
              <a:ext cx="51" cy="31"/>
            </a:xfrm>
            <a:prstGeom prst="rtTriangle">
              <a:avLst/>
            </a:prstGeom>
            <a:pattFill prst="ltVert">
              <a:fgClr>
                <a:srgbClr val="0000FF"/>
              </a:fgClr>
              <a:bgClr>
                <a:srgbClr val="FF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sp>
        <xdr:nvSpPr>
          <xdr:cNvPr id="556" name="Line 642"/>
          <xdr:cNvSpPr>
            <a:spLocks/>
          </xdr:cNvSpPr>
        </xdr:nvSpPr>
        <xdr:spPr>
          <a:xfrm flipH="1">
            <a:off x="51" y="1723"/>
            <a:ext cx="306" cy="38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269</xdr:row>
      <xdr:rowOff>0</xdr:rowOff>
    </xdr:from>
    <xdr:to>
      <xdr:col>3</xdr:col>
      <xdr:colOff>0</xdr:colOff>
      <xdr:row>270</xdr:row>
      <xdr:rowOff>142875</xdr:rowOff>
    </xdr:to>
    <xdr:sp>
      <xdr:nvSpPr>
        <xdr:cNvPr id="557" name="Line 649"/>
        <xdr:cNvSpPr>
          <a:spLocks/>
        </xdr:cNvSpPr>
      </xdr:nvSpPr>
      <xdr:spPr>
        <a:xfrm>
          <a:off x="657225" y="43881675"/>
          <a:ext cx="0" cy="304800"/>
        </a:xfrm>
        <a:prstGeom prst="line">
          <a:avLst/>
        </a:pr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0</xdr:colOff>
      <xdr:row>267</xdr:row>
      <xdr:rowOff>57150</xdr:rowOff>
    </xdr:to>
    <xdr:sp>
      <xdr:nvSpPr>
        <xdr:cNvPr id="558" name="Line 650"/>
        <xdr:cNvSpPr>
          <a:spLocks/>
        </xdr:cNvSpPr>
      </xdr:nvSpPr>
      <xdr:spPr>
        <a:xfrm>
          <a:off x="657225" y="43233975"/>
          <a:ext cx="0" cy="381000"/>
        </a:xfrm>
        <a:prstGeom prst="line">
          <a:avLst/>
        </a:pr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261</xdr:row>
      <xdr:rowOff>152400</xdr:rowOff>
    </xdr:from>
    <xdr:to>
      <xdr:col>21</xdr:col>
      <xdr:colOff>0</xdr:colOff>
      <xdr:row>265</xdr:row>
      <xdr:rowOff>0</xdr:rowOff>
    </xdr:to>
    <xdr:sp>
      <xdr:nvSpPr>
        <xdr:cNvPr id="559" name="Line 651"/>
        <xdr:cNvSpPr>
          <a:spLocks/>
        </xdr:cNvSpPr>
      </xdr:nvSpPr>
      <xdr:spPr>
        <a:xfrm flipV="1">
          <a:off x="4600575" y="42738675"/>
          <a:ext cx="0" cy="495300"/>
        </a:xfrm>
        <a:prstGeom prst="line">
          <a:avLst/>
        </a:pr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266</xdr:row>
      <xdr:rowOff>38100</xdr:rowOff>
    </xdr:from>
    <xdr:to>
      <xdr:col>21</xdr:col>
      <xdr:colOff>0</xdr:colOff>
      <xdr:row>269</xdr:row>
      <xdr:rowOff>0</xdr:rowOff>
    </xdr:to>
    <xdr:sp>
      <xdr:nvSpPr>
        <xdr:cNvPr id="560" name="Line 652"/>
        <xdr:cNvSpPr>
          <a:spLocks/>
        </xdr:cNvSpPr>
      </xdr:nvSpPr>
      <xdr:spPr>
        <a:xfrm flipV="1">
          <a:off x="4600575" y="43434000"/>
          <a:ext cx="0" cy="447675"/>
        </a:xfrm>
        <a:prstGeom prst="line">
          <a:avLst/>
        </a:pr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261</xdr:row>
      <xdr:rowOff>0</xdr:rowOff>
    </xdr:from>
    <xdr:to>
      <xdr:col>3</xdr:col>
      <xdr:colOff>0</xdr:colOff>
      <xdr:row>263</xdr:row>
      <xdr:rowOff>19050</xdr:rowOff>
    </xdr:to>
    <xdr:sp>
      <xdr:nvSpPr>
        <xdr:cNvPr id="561" name="Line 653"/>
        <xdr:cNvSpPr>
          <a:spLocks/>
        </xdr:cNvSpPr>
      </xdr:nvSpPr>
      <xdr:spPr>
        <a:xfrm flipH="1" flipV="1">
          <a:off x="657225" y="42586275"/>
          <a:ext cx="0" cy="342900"/>
        </a:xfrm>
        <a:prstGeom prst="line">
          <a:avLst/>
        </a:pr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9525</xdr:colOff>
      <xdr:row>78</xdr:row>
      <xdr:rowOff>66675</xdr:rowOff>
    </xdr:from>
    <xdr:to>
      <xdr:col>5</xdr:col>
      <xdr:colOff>209550</xdr:colOff>
      <xdr:row>80</xdr:row>
      <xdr:rowOff>0</xdr:rowOff>
    </xdr:to>
    <xdr:sp>
      <xdr:nvSpPr>
        <xdr:cNvPr id="562" name="AutoShape 654"/>
        <xdr:cNvSpPr>
          <a:spLocks/>
        </xdr:cNvSpPr>
      </xdr:nvSpPr>
      <xdr:spPr>
        <a:xfrm rot="10800000" flipV="1">
          <a:off x="666750" y="12868275"/>
          <a:ext cx="638175" cy="276225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21</xdr:col>
      <xdr:colOff>0</xdr:colOff>
      <xdr:row>80</xdr:row>
      <xdr:rowOff>0</xdr:rowOff>
    </xdr:to>
    <xdr:sp>
      <xdr:nvSpPr>
        <xdr:cNvPr id="563" name="Line 655"/>
        <xdr:cNvSpPr>
          <a:spLocks/>
        </xdr:cNvSpPr>
      </xdr:nvSpPr>
      <xdr:spPr>
        <a:xfrm flipH="1" flipV="1">
          <a:off x="657225" y="12801600"/>
          <a:ext cx="3943350" cy="3429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276</xdr:row>
      <xdr:rowOff>0</xdr:rowOff>
    </xdr:from>
    <xdr:to>
      <xdr:col>21</xdr:col>
      <xdr:colOff>0</xdr:colOff>
      <xdr:row>276</xdr:row>
      <xdr:rowOff>0</xdr:rowOff>
    </xdr:to>
    <xdr:sp>
      <xdr:nvSpPr>
        <xdr:cNvPr id="564" name="Line 656"/>
        <xdr:cNvSpPr>
          <a:spLocks/>
        </xdr:cNvSpPr>
      </xdr:nvSpPr>
      <xdr:spPr>
        <a:xfrm>
          <a:off x="657225" y="45015150"/>
          <a:ext cx="394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276</xdr:row>
      <xdr:rowOff>0</xdr:rowOff>
    </xdr:from>
    <xdr:to>
      <xdr:col>12</xdr:col>
      <xdr:colOff>0</xdr:colOff>
      <xdr:row>277</xdr:row>
      <xdr:rowOff>133350</xdr:rowOff>
    </xdr:to>
    <xdr:sp>
      <xdr:nvSpPr>
        <xdr:cNvPr id="565" name="Line 665"/>
        <xdr:cNvSpPr>
          <a:spLocks/>
        </xdr:cNvSpPr>
      </xdr:nvSpPr>
      <xdr:spPr>
        <a:xfrm>
          <a:off x="2628900" y="45015150"/>
          <a:ext cx="0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276</xdr:row>
      <xdr:rowOff>0</xdr:rowOff>
    </xdr:from>
    <xdr:to>
      <xdr:col>21</xdr:col>
      <xdr:colOff>0</xdr:colOff>
      <xdr:row>282</xdr:row>
      <xdr:rowOff>9525</xdr:rowOff>
    </xdr:to>
    <xdr:grpSp>
      <xdr:nvGrpSpPr>
        <xdr:cNvPr id="566" name="Group 688"/>
        <xdr:cNvGrpSpPr>
          <a:grpSpLocks/>
        </xdr:cNvGrpSpPr>
      </xdr:nvGrpSpPr>
      <xdr:grpSpPr>
        <a:xfrm>
          <a:off x="657225" y="45015150"/>
          <a:ext cx="3943350" cy="981075"/>
          <a:chOff x="51" y="4890"/>
          <a:chExt cx="306" cy="103"/>
        </a:xfrm>
        <a:solidFill>
          <a:srgbClr val="FFFFFF"/>
        </a:solidFill>
      </xdr:grpSpPr>
      <xdr:grpSp>
        <xdr:nvGrpSpPr>
          <xdr:cNvPr id="567" name="Group 660"/>
          <xdr:cNvGrpSpPr>
            <a:grpSpLocks/>
          </xdr:cNvGrpSpPr>
        </xdr:nvGrpSpPr>
        <xdr:grpSpPr>
          <a:xfrm>
            <a:off x="51" y="4890"/>
            <a:ext cx="102" cy="103"/>
            <a:chOff x="51" y="4890"/>
            <a:chExt cx="102" cy="103"/>
          </a:xfrm>
          <a:solidFill>
            <a:srgbClr val="FFFFFF"/>
          </a:solidFill>
        </xdr:grpSpPr>
        <xdr:sp>
          <xdr:nvSpPr>
            <xdr:cNvPr id="568" name="Line 657"/>
            <xdr:cNvSpPr>
              <a:spLocks/>
            </xdr:cNvSpPr>
          </xdr:nvSpPr>
          <xdr:spPr>
            <a:xfrm>
              <a:off x="153" y="4890"/>
              <a:ext cx="0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69" name="Line 658"/>
            <xdr:cNvSpPr>
              <a:spLocks/>
            </xdr:cNvSpPr>
          </xdr:nvSpPr>
          <xdr:spPr>
            <a:xfrm>
              <a:off x="51" y="4890"/>
              <a:ext cx="0" cy="10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70" name="Line 659"/>
            <xdr:cNvSpPr>
              <a:spLocks/>
            </xdr:cNvSpPr>
          </xdr:nvSpPr>
          <xdr:spPr>
            <a:xfrm>
              <a:off x="102" y="4890"/>
              <a:ext cx="0" cy="51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571" name="Group 661"/>
          <xdr:cNvGrpSpPr>
            <a:grpSpLocks/>
          </xdr:cNvGrpSpPr>
        </xdr:nvGrpSpPr>
        <xdr:grpSpPr>
          <a:xfrm flipH="1">
            <a:off x="255" y="4890"/>
            <a:ext cx="102" cy="103"/>
            <a:chOff x="51" y="4890"/>
            <a:chExt cx="102" cy="103"/>
          </a:xfrm>
          <a:solidFill>
            <a:srgbClr val="FFFFFF"/>
          </a:solidFill>
        </xdr:grpSpPr>
        <xdr:sp>
          <xdr:nvSpPr>
            <xdr:cNvPr id="572" name="Line 662"/>
            <xdr:cNvSpPr>
              <a:spLocks/>
            </xdr:cNvSpPr>
          </xdr:nvSpPr>
          <xdr:spPr>
            <a:xfrm>
              <a:off x="153" y="4890"/>
              <a:ext cx="0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73" name="Line 663"/>
            <xdr:cNvSpPr>
              <a:spLocks/>
            </xdr:cNvSpPr>
          </xdr:nvSpPr>
          <xdr:spPr>
            <a:xfrm>
              <a:off x="51" y="4890"/>
              <a:ext cx="0" cy="10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74" name="Line 664"/>
            <xdr:cNvSpPr>
              <a:spLocks/>
            </xdr:cNvSpPr>
          </xdr:nvSpPr>
          <xdr:spPr>
            <a:xfrm>
              <a:off x="102" y="4890"/>
              <a:ext cx="0" cy="51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575" name="Group 669"/>
          <xdr:cNvGrpSpPr>
            <a:grpSpLocks/>
          </xdr:cNvGrpSpPr>
        </xdr:nvGrpSpPr>
        <xdr:grpSpPr>
          <a:xfrm>
            <a:off x="51" y="4921"/>
            <a:ext cx="153" cy="72"/>
            <a:chOff x="51" y="4921"/>
            <a:chExt cx="153" cy="72"/>
          </a:xfrm>
          <a:solidFill>
            <a:srgbClr val="FFFFFF"/>
          </a:solidFill>
        </xdr:grpSpPr>
        <xdr:sp>
          <xdr:nvSpPr>
            <xdr:cNvPr id="576" name="Line 666"/>
            <xdr:cNvSpPr>
              <a:spLocks/>
            </xdr:cNvSpPr>
          </xdr:nvSpPr>
          <xdr:spPr>
            <a:xfrm flipV="1">
              <a:off x="51" y="4941"/>
              <a:ext cx="51" cy="52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77" name="Line 667"/>
            <xdr:cNvSpPr>
              <a:spLocks/>
            </xdr:cNvSpPr>
          </xdr:nvSpPr>
          <xdr:spPr>
            <a:xfrm flipV="1">
              <a:off x="102" y="4925"/>
              <a:ext cx="51" cy="16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78" name="Line 668"/>
            <xdr:cNvSpPr>
              <a:spLocks/>
            </xdr:cNvSpPr>
          </xdr:nvSpPr>
          <xdr:spPr>
            <a:xfrm flipV="1">
              <a:off x="153" y="4921"/>
              <a:ext cx="51" cy="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579" name="Group 670"/>
          <xdr:cNvGrpSpPr>
            <a:grpSpLocks/>
          </xdr:cNvGrpSpPr>
        </xdr:nvGrpSpPr>
        <xdr:grpSpPr>
          <a:xfrm flipH="1">
            <a:off x="204" y="4921"/>
            <a:ext cx="153" cy="72"/>
            <a:chOff x="51" y="4921"/>
            <a:chExt cx="153" cy="72"/>
          </a:xfrm>
          <a:solidFill>
            <a:srgbClr val="FFFFFF"/>
          </a:solidFill>
        </xdr:grpSpPr>
        <xdr:sp>
          <xdr:nvSpPr>
            <xdr:cNvPr id="580" name="Line 671"/>
            <xdr:cNvSpPr>
              <a:spLocks/>
            </xdr:cNvSpPr>
          </xdr:nvSpPr>
          <xdr:spPr>
            <a:xfrm flipV="1">
              <a:off x="51" y="4941"/>
              <a:ext cx="51" cy="52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81" name="Line 672"/>
            <xdr:cNvSpPr>
              <a:spLocks/>
            </xdr:cNvSpPr>
          </xdr:nvSpPr>
          <xdr:spPr>
            <a:xfrm flipV="1">
              <a:off x="102" y="4925"/>
              <a:ext cx="51" cy="16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82" name="Line 673"/>
            <xdr:cNvSpPr>
              <a:spLocks/>
            </xdr:cNvSpPr>
          </xdr:nvSpPr>
          <xdr:spPr>
            <a:xfrm flipV="1">
              <a:off x="153" y="4921"/>
              <a:ext cx="51" cy="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583" name="Group 677"/>
          <xdr:cNvGrpSpPr>
            <a:grpSpLocks/>
          </xdr:cNvGrpSpPr>
        </xdr:nvGrpSpPr>
        <xdr:grpSpPr>
          <a:xfrm>
            <a:off x="51" y="4890"/>
            <a:ext cx="153" cy="51"/>
            <a:chOff x="51" y="4890"/>
            <a:chExt cx="153" cy="51"/>
          </a:xfrm>
          <a:solidFill>
            <a:srgbClr val="FFFFFF"/>
          </a:solidFill>
        </xdr:grpSpPr>
        <xdr:sp>
          <xdr:nvSpPr>
            <xdr:cNvPr id="584" name="Line 674"/>
            <xdr:cNvSpPr>
              <a:spLocks/>
            </xdr:cNvSpPr>
          </xdr:nvSpPr>
          <xdr:spPr>
            <a:xfrm>
              <a:off x="51" y="4890"/>
              <a:ext cx="51" cy="51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85" name="Line 675"/>
            <xdr:cNvSpPr>
              <a:spLocks/>
            </xdr:cNvSpPr>
          </xdr:nvSpPr>
          <xdr:spPr>
            <a:xfrm>
              <a:off x="102" y="4890"/>
              <a:ext cx="51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86" name="Line 676"/>
            <xdr:cNvSpPr>
              <a:spLocks/>
            </xdr:cNvSpPr>
          </xdr:nvSpPr>
          <xdr:spPr>
            <a:xfrm>
              <a:off x="153" y="4890"/>
              <a:ext cx="51" cy="3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587" name="Group 678"/>
          <xdr:cNvGrpSpPr>
            <a:grpSpLocks/>
          </xdr:cNvGrpSpPr>
        </xdr:nvGrpSpPr>
        <xdr:grpSpPr>
          <a:xfrm flipH="1">
            <a:off x="204" y="4891"/>
            <a:ext cx="153" cy="51"/>
            <a:chOff x="51" y="4890"/>
            <a:chExt cx="153" cy="51"/>
          </a:xfrm>
          <a:solidFill>
            <a:srgbClr val="FFFFFF"/>
          </a:solidFill>
        </xdr:grpSpPr>
        <xdr:sp>
          <xdr:nvSpPr>
            <xdr:cNvPr id="588" name="Line 679"/>
            <xdr:cNvSpPr>
              <a:spLocks/>
            </xdr:cNvSpPr>
          </xdr:nvSpPr>
          <xdr:spPr>
            <a:xfrm>
              <a:off x="51" y="4890"/>
              <a:ext cx="51" cy="51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89" name="Line 680"/>
            <xdr:cNvSpPr>
              <a:spLocks/>
            </xdr:cNvSpPr>
          </xdr:nvSpPr>
          <xdr:spPr>
            <a:xfrm>
              <a:off x="102" y="4890"/>
              <a:ext cx="51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90" name="Line 681"/>
            <xdr:cNvSpPr>
              <a:spLocks/>
            </xdr:cNvSpPr>
          </xdr:nvSpPr>
          <xdr:spPr>
            <a:xfrm>
              <a:off x="153" y="4890"/>
              <a:ext cx="51" cy="3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190500</xdr:colOff>
      <xdr:row>282</xdr:row>
      <xdr:rowOff>85725</xdr:rowOff>
    </xdr:from>
    <xdr:to>
      <xdr:col>3</xdr:col>
      <xdr:colOff>38100</xdr:colOff>
      <xdr:row>282</xdr:row>
      <xdr:rowOff>123825</xdr:rowOff>
    </xdr:to>
    <xdr:sp>
      <xdr:nvSpPr>
        <xdr:cNvPr id="591" name="Oval 682"/>
        <xdr:cNvSpPr>
          <a:spLocks/>
        </xdr:cNvSpPr>
      </xdr:nvSpPr>
      <xdr:spPr>
        <a:xfrm>
          <a:off x="628650" y="46072425"/>
          <a:ext cx="6667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28575</xdr:colOff>
      <xdr:row>282</xdr:row>
      <xdr:rowOff>123825</xdr:rowOff>
    </xdr:from>
    <xdr:to>
      <xdr:col>3</xdr:col>
      <xdr:colOff>209550</xdr:colOff>
      <xdr:row>282</xdr:row>
      <xdr:rowOff>123825</xdr:rowOff>
    </xdr:to>
    <xdr:sp>
      <xdr:nvSpPr>
        <xdr:cNvPr id="592" name="Line 683"/>
        <xdr:cNvSpPr>
          <a:spLocks/>
        </xdr:cNvSpPr>
      </xdr:nvSpPr>
      <xdr:spPr>
        <a:xfrm>
          <a:off x="466725" y="461105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114300</xdr:colOff>
      <xdr:row>282</xdr:row>
      <xdr:rowOff>9525</xdr:rowOff>
    </xdr:from>
    <xdr:to>
      <xdr:col>21</xdr:col>
      <xdr:colOff>114300</xdr:colOff>
      <xdr:row>282</xdr:row>
      <xdr:rowOff>85725</xdr:rowOff>
    </xdr:to>
    <xdr:sp>
      <xdr:nvSpPr>
        <xdr:cNvPr id="593" name="AutoShape 684"/>
        <xdr:cNvSpPr>
          <a:spLocks/>
        </xdr:cNvSpPr>
      </xdr:nvSpPr>
      <xdr:spPr>
        <a:xfrm>
          <a:off x="4495800" y="45996225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282</xdr:row>
      <xdr:rowOff>9525</xdr:rowOff>
    </xdr:from>
    <xdr:to>
      <xdr:col>3</xdr:col>
      <xdr:colOff>114300</xdr:colOff>
      <xdr:row>282</xdr:row>
      <xdr:rowOff>85725</xdr:rowOff>
    </xdr:to>
    <xdr:sp>
      <xdr:nvSpPr>
        <xdr:cNvPr id="594" name="AutoShape 685"/>
        <xdr:cNvSpPr>
          <a:spLocks/>
        </xdr:cNvSpPr>
      </xdr:nvSpPr>
      <xdr:spPr>
        <a:xfrm>
          <a:off x="552450" y="45996225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190500</xdr:colOff>
      <xdr:row>281</xdr:row>
      <xdr:rowOff>133350</xdr:rowOff>
    </xdr:from>
    <xdr:to>
      <xdr:col>3</xdr:col>
      <xdr:colOff>38100</xdr:colOff>
      <xdr:row>282</xdr:row>
      <xdr:rowOff>19050</xdr:rowOff>
    </xdr:to>
    <xdr:sp>
      <xdr:nvSpPr>
        <xdr:cNvPr id="595" name="Oval 686"/>
        <xdr:cNvSpPr>
          <a:spLocks/>
        </xdr:cNvSpPr>
      </xdr:nvSpPr>
      <xdr:spPr>
        <a:xfrm>
          <a:off x="628650" y="45958125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190500</xdr:colOff>
      <xdr:row>281</xdr:row>
      <xdr:rowOff>133350</xdr:rowOff>
    </xdr:from>
    <xdr:to>
      <xdr:col>21</xdr:col>
      <xdr:colOff>38100</xdr:colOff>
      <xdr:row>282</xdr:row>
      <xdr:rowOff>19050</xdr:rowOff>
    </xdr:to>
    <xdr:sp>
      <xdr:nvSpPr>
        <xdr:cNvPr id="596" name="Oval 687"/>
        <xdr:cNvSpPr>
          <a:spLocks/>
        </xdr:cNvSpPr>
      </xdr:nvSpPr>
      <xdr:spPr>
        <a:xfrm>
          <a:off x="4572000" y="45958125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190500</xdr:colOff>
      <xdr:row>275</xdr:row>
      <xdr:rowOff>133350</xdr:rowOff>
    </xdr:from>
    <xdr:to>
      <xdr:col>22</xdr:col>
      <xdr:colOff>142875</xdr:colOff>
      <xdr:row>275</xdr:row>
      <xdr:rowOff>133350</xdr:rowOff>
    </xdr:to>
    <xdr:sp>
      <xdr:nvSpPr>
        <xdr:cNvPr id="597" name="Line 689"/>
        <xdr:cNvSpPr>
          <a:spLocks/>
        </xdr:cNvSpPr>
      </xdr:nvSpPr>
      <xdr:spPr>
        <a:xfrm>
          <a:off x="409575" y="44986575"/>
          <a:ext cx="45529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28575</xdr:colOff>
      <xdr:row>275</xdr:row>
      <xdr:rowOff>0</xdr:rowOff>
    </xdr:from>
    <xdr:to>
      <xdr:col>2</xdr:col>
      <xdr:colOff>171450</xdr:colOff>
      <xdr:row>276</xdr:row>
      <xdr:rowOff>95250</xdr:rowOff>
    </xdr:to>
    <xdr:grpSp>
      <xdr:nvGrpSpPr>
        <xdr:cNvPr id="598" name="Group 690"/>
        <xdr:cNvGrpSpPr>
          <a:grpSpLocks/>
        </xdr:cNvGrpSpPr>
      </xdr:nvGrpSpPr>
      <xdr:grpSpPr>
        <a:xfrm>
          <a:off x="247650" y="44853225"/>
          <a:ext cx="361950" cy="257175"/>
          <a:chOff x="383" y="1952"/>
          <a:chExt cx="28" cy="28"/>
        </a:xfrm>
        <a:solidFill>
          <a:srgbClr val="FFFFFF"/>
        </a:solidFill>
      </xdr:grpSpPr>
      <xdr:sp>
        <xdr:nvSpPr>
          <xdr:cNvPr id="599" name="Oval 691"/>
          <xdr:cNvSpPr>
            <a:spLocks/>
          </xdr:cNvSpPr>
        </xdr:nvSpPr>
        <xdr:spPr>
          <a:xfrm>
            <a:off x="390" y="1959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00" name="Line 692"/>
          <xdr:cNvSpPr>
            <a:spLocks/>
          </xdr:cNvSpPr>
        </xdr:nvSpPr>
        <xdr:spPr>
          <a:xfrm>
            <a:off x="397" y="1952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01" name="Line 693"/>
          <xdr:cNvSpPr>
            <a:spLocks/>
          </xdr:cNvSpPr>
        </xdr:nvSpPr>
        <xdr:spPr>
          <a:xfrm rot="16200000">
            <a:off x="383" y="1966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288</xdr:row>
      <xdr:rowOff>0</xdr:rowOff>
    </xdr:from>
    <xdr:to>
      <xdr:col>21</xdr:col>
      <xdr:colOff>0</xdr:colOff>
      <xdr:row>288</xdr:row>
      <xdr:rowOff>0</xdr:rowOff>
    </xdr:to>
    <xdr:sp>
      <xdr:nvSpPr>
        <xdr:cNvPr id="602" name="Line 694"/>
        <xdr:cNvSpPr>
          <a:spLocks/>
        </xdr:cNvSpPr>
      </xdr:nvSpPr>
      <xdr:spPr>
        <a:xfrm>
          <a:off x="657225" y="46958250"/>
          <a:ext cx="3943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288</xdr:row>
      <xdr:rowOff>0</xdr:rowOff>
    </xdr:from>
    <xdr:to>
      <xdr:col>21</xdr:col>
      <xdr:colOff>0</xdr:colOff>
      <xdr:row>294</xdr:row>
      <xdr:rowOff>9525</xdr:rowOff>
    </xdr:to>
    <xdr:grpSp>
      <xdr:nvGrpSpPr>
        <xdr:cNvPr id="603" name="Group 732"/>
        <xdr:cNvGrpSpPr>
          <a:grpSpLocks/>
        </xdr:cNvGrpSpPr>
      </xdr:nvGrpSpPr>
      <xdr:grpSpPr>
        <a:xfrm>
          <a:off x="657225" y="46958250"/>
          <a:ext cx="3943350" cy="981075"/>
          <a:chOff x="51" y="5230"/>
          <a:chExt cx="306" cy="103"/>
        </a:xfrm>
        <a:solidFill>
          <a:srgbClr val="FFFFFF"/>
        </a:solidFill>
      </xdr:grpSpPr>
      <xdr:sp>
        <xdr:nvSpPr>
          <xdr:cNvPr id="604" name="Line 695"/>
          <xdr:cNvSpPr>
            <a:spLocks/>
          </xdr:cNvSpPr>
        </xdr:nvSpPr>
        <xdr:spPr>
          <a:xfrm>
            <a:off x="204" y="5230"/>
            <a:ext cx="0" cy="3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grpSp>
        <xdr:nvGrpSpPr>
          <xdr:cNvPr id="605" name="Group 696"/>
          <xdr:cNvGrpSpPr>
            <a:grpSpLocks/>
          </xdr:cNvGrpSpPr>
        </xdr:nvGrpSpPr>
        <xdr:grpSpPr>
          <a:xfrm>
            <a:off x="51" y="5230"/>
            <a:ext cx="306" cy="103"/>
            <a:chOff x="51" y="4890"/>
            <a:chExt cx="306" cy="103"/>
          </a:xfrm>
          <a:solidFill>
            <a:srgbClr val="FFFFFF"/>
          </a:solidFill>
        </xdr:grpSpPr>
        <xdr:grpSp>
          <xdr:nvGrpSpPr>
            <xdr:cNvPr id="606" name="Group 697"/>
            <xdr:cNvGrpSpPr>
              <a:grpSpLocks/>
            </xdr:cNvGrpSpPr>
          </xdr:nvGrpSpPr>
          <xdr:grpSpPr>
            <a:xfrm>
              <a:off x="51" y="4890"/>
              <a:ext cx="102" cy="103"/>
              <a:chOff x="51" y="4890"/>
              <a:chExt cx="102" cy="103"/>
            </a:xfrm>
            <a:solidFill>
              <a:srgbClr val="FFFFFF"/>
            </a:solidFill>
          </xdr:grpSpPr>
          <xdr:sp>
            <xdr:nvSpPr>
              <xdr:cNvPr id="607" name="Line 698"/>
              <xdr:cNvSpPr>
                <a:spLocks/>
              </xdr:cNvSpPr>
            </xdr:nvSpPr>
            <xdr:spPr>
              <a:xfrm>
                <a:off x="153" y="4890"/>
                <a:ext cx="0" cy="34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608" name="Line 699"/>
              <xdr:cNvSpPr>
                <a:spLocks/>
              </xdr:cNvSpPr>
            </xdr:nvSpPr>
            <xdr:spPr>
              <a:xfrm>
                <a:off x="51" y="4890"/>
                <a:ext cx="0" cy="103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609" name="Line 700"/>
              <xdr:cNvSpPr>
                <a:spLocks/>
              </xdr:cNvSpPr>
            </xdr:nvSpPr>
            <xdr:spPr>
              <a:xfrm>
                <a:off x="102" y="4890"/>
                <a:ext cx="0" cy="51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</xdr:grpSp>
        <xdr:grpSp>
          <xdr:nvGrpSpPr>
            <xdr:cNvPr id="610" name="Group 701"/>
            <xdr:cNvGrpSpPr>
              <a:grpSpLocks/>
            </xdr:cNvGrpSpPr>
          </xdr:nvGrpSpPr>
          <xdr:grpSpPr>
            <a:xfrm flipH="1">
              <a:off x="255" y="4890"/>
              <a:ext cx="102" cy="103"/>
              <a:chOff x="51" y="4890"/>
              <a:chExt cx="102" cy="103"/>
            </a:xfrm>
            <a:solidFill>
              <a:srgbClr val="FFFFFF"/>
            </a:solidFill>
          </xdr:grpSpPr>
          <xdr:sp>
            <xdr:nvSpPr>
              <xdr:cNvPr id="611" name="Line 702"/>
              <xdr:cNvSpPr>
                <a:spLocks/>
              </xdr:cNvSpPr>
            </xdr:nvSpPr>
            <xdr:spPr>
              <a:xfrm>
                <a:off x="153" y="4890"/>
                <a:ext cx="0" cy="34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612" name="Line 703"/>
              <xdr:cNvSpPr>
                <a:spLocks/>
              </xdr:cNvSpPr>
            </xdr:nvSpPr>
            <xdr:spPr>
              <a:xfrm>
                <a:off x="51" y="4890"/>
                <a:ext cx="0" cy="103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613" name="Line 704"/>
              <xdr:cNvSpPr>
                <a:spLocks/>
              </xdr:cNvSpPr>
            </xdr:nvSpPr>
            <xdr:spPr>
              <a:xfrm>
                <a:off x="102" y="4890"/>
                <a:ext cx="0" cy="51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</xdr:grpSp>
        <xdr:grpSp>
          <xdr:nvGrpSpPr>
            <xdr:cNvPr id="614" name="Group 705"/>
            <xdr:cNvGrpSpPr>
              <a:grpSpLocks/>
            </xdr:cNvGrpSpPr>
          </xdr:nvGrpSpPr>
          <xdr:grpSpPr>
            <a:xfrm>
              <a:off x="51" y="4921"/>
              <a:ext cx="153" cy="72"/>
              <a:chOff x="51" y="4921"/>
              <a:chExt cx="153" cy="72"/>
            </a:xfrm>
            <a:solidFill>
              <a:srgbClr val="FFFFFF"/>
            </a:solidFill>
          </xdr:grpSpPr>
          <xdr:sp>
            <xdr:nvSpPr>
              <xdr:cNvPr id="615" name="Line 706"/>
              <xdr:cNvSpPr>
                <a:spLocks/>
              </xdr:cNvSpPr>
            </xdr:nvSpPr>
            <xdr:spPr>
              <a:xfrm flipV="1">
                <a:off x="51" y="4941"/>
                <a:ext cx="51" cy="5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616" name="Line 707"/>
              <xdr:cNvSpPr>
                <a:spLocks/>
              </xdr:cNvSpPr>
            </xdr:nvSpPr>
            <xdr:spPr>
              <a:xfrm flipV="1">
                <a:off x="102" y="4925"/>
                <a:ext cx="51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617" name="Line 708"/>
              <xdr:cNvSpPr>
                <a:spLocks/>
              </xdr:cNvSpPr>
            </xdr:nvSpPr>
            <xdr:spPr>
              <a:xfrm flipV="1">
                <a:off x="153" y="4921"/>
                <a:ext cx="51" cy="4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</xdr:grpSp>
        <xdr:grpSp>
          <xdr:nvGrpSpPr>
            <xdr:cNvPr id="618" name="Group 709"/>
            <xdr:cNvGrpSpPr>
              <a:grpSpLocks/>
            </xdr:cNvGrpSpPr>
          </xdr:nvGrpSpPr>
          <xdr:grpSpPr>
            <a:xfrm flipH="1">
              <a:off x="204" y="4921"/>
              <a:ext cx="153" cy="72"/>
              <a:chOff x="51" y="4921"/>
              <a:chExt cx="153" cy="72"/>
            </a:xfrm>
            <a:solidFill>
              <a:srgbClr val="FFFFFF"/>
            </a:solidFill>
          </xdr:grpSpPr>
          <xdr:sp>
            <xdr:nvSpPr>
              <xdr:cNvPr id="619" name="Line 710"/>
              <xdr:cNvSpPr>
                <a:spLocks/>
              </xdr:cNvSpPr>
            </xdr:nvSpPr>
            <xdr:spPr>
              <a:xfrm flipV="1">
                <a:off x="51" y="4941"/>
                <a:ext cx="51" cy="5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620" name="Line 711"/>
              <xdr:cNvSpPr>
                <a:spLocks/>
              </xdr:cNvSpPr>
            </xdr:nvSpPr>
            <xdr:spPr>
              <a:xfrm flipV="1">
                <a:off x="102" y="4925"/>
                <a:ext cx="51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621" name="Line 712"/>
              <xdr:cNvSpPr>
                <a:spLocks/>
              </xdr:cNvSpPr>
            </xdr:nvSpPr>
            <xdr:spPr>
              <a:xfrm flipV="1">
                <a:off x="153" y="4921"/>
                <a:ext cx="51" cy="4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</xdr:grpSp>
        <xdr:grpSp>
          <xdr:nvGrpSpPr>
            <xdr:cNvPr id="622" name="Group 713"/>
            <xdr:cNvGrpSpPr>
              <a:grpSpLocks/>
            </xdr:cNvGrpSpPr>
          </xdr:nvGrpSpPr>
          <xdr:grpSpPr>
            <a:xfrm>
              <a:off x="51" y="4890"/>
              <a:ext cx="153" cy="51"/>
              <a:chOff x="51" y="4890"/>
              <a:chExt cx="153" cy="51"/>
            </a:xfrm>
            <a:solidFill>
              <a:srgbClr val="FFFFFF"/>
            </a:solidFill>
          </xdr:grpSpPr>
          <xdr:sp>
            <xdr:nvSpPr>
              <xdr:cNvPr id="623" name="Line 714"/>
              <xdr:cNvSpPr>
                <a:spLocks/>
              </xdr:cNvSpPr>
            </xdr:nvSpPr>
            <xdr:spPr>
              <a:xfrm>
                <a:off x="51" y="4890"/>
                <a:ext cx="51" cy="51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624" name="Line 715"/>
              <xdr:cNvSpPr>
                <a:spLocks/>
              </xdr:cNvSpPr>
            </xdr:nvSpPr>
            <xdr:spPr>
              <a:xfrm>
                <a:off x="102" y="4890"/>
                <a:ext cx="51" cy="34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625" name="Line 716"/>
              <xdr:cNvSpPr>
                <a:spLocks/>
              </xdr:cNvSpPr>
            </xdr:nvSpPr>
            <xdr:spPr>
              <a:xfrm>
                <a:off x="153" y="4890"/>
                <a:ext cx="51" cy="3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</xdr:grpSp>
        <xdr:grpSp>
          <xdr:nvGrpSpPr>
            <xdr:cNvPr id="626" name="Group 717"/>
            <xdr:cNvGrpSpPr>
              <a:grpSpLocks/>
            </xdr:cNvGrpSpPr>
          </xdr:nvGrpSpPr>
          <xdr:grpSpPr>
            <a:xfrm flipH="1">
              <a:off x="204" y="4891"/>
              <a:ext cx="153" cy="51"/>
              <a:chOff x="51" y="4890"/>
              <a:chExt cx="153" cy="51"/>
            </a:xfrm>
            <a:solidFill>
              <a:srgbClr val="FFFFFF"/>
            </a:solidFill>
          </xdr:grpSpPr>
          <xdr:sp>
            <xdr:nvSpPr>
              <xdr:cNvPr id="627" name="Line 718"/>
              <xdr:cNvSpPr>
                <a:spLocks/>
              </xdr:cNvSpPr>
            </xdr:nvSpPr>
            <xdr:spPr>
              <a:xfrm>
                <a:off x="51" y="4890"/>
                <a:ext cx="51" cy="51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628" name="Line 719"/>
              <xdr:cNvSpPr>
                <a:spLocks/>
              </xdr:cNvSpPr>
            </xdr:nvSpPr>
            <xdr:spPr>
              <a:xfrm>
                <a:off x="102" y="4890"/>
                <a:ext cx="51" cy="34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629" name="Line 720"/>
              <xdr:cNvSpPr>
                <a:spLocks/>
              </xdr:cNvSpPr>
            </xdr:nvSpPr>
            <xdr:spPr>
              <a:xfrm>
                <a:off x="153" y="4890"/>
                <a:ext cx="51" cy="3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190500</xdr:colOff>
      <xdr:row>294</xdr:row>
      <xdr:rowOff>85725</xdr:rowOff>
    </xdr:from>
    <xdr:to>
      <xdr:col>3</xdr:col>
      <xdr:colOff>38100</xdr:colOff>
      <xdr:row>294</xdr:row>
      <xdr:rowOff>123825</xdr:rowOff>
    </xdr:to>
    <xdr:sp>
      <xdr:nvSpPr>
        <xdr:cNvPr id="630" name="Oval 721"/>
        <xdr:cNvSpPr>
          <a:spLocks/>
        </xdr:cNvSpPr>
      </xdr:nvSpPr>
      <xdr:spPr>
        <a:xfrm>
          <a:off x="628650" y="48015525"/>
          <a:ext cx="6667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28575</xdr:colOff>
      <xdr:row>294</xdr:row>
      <xdr:rowOff>123825</xdr:rowOff>
    </xdr:from>
    <xdr:to>
      <xdr:col>3</xdr:col>
      <xdr:colOff>209550</xdr:colOff>
      <xdr:row>294</xdr:row>
      <xdr:rowOff>123825</xdr:rowOff>
    </xdr:to>
    <xdr:sp>
      <xdr:nvSpPr>
        <xdr:cNvPr id="631" name="Line 722"/>
        <xdr:cNvSpPr>
          <a:spLocks/>
        </xdr:cNvSpPr>
      </xdr:nvSpPr>
      <xdr:spPr>
        <a:xfrm>
          <a:off x="466725" y="4805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114300</xdr:colOff>
      <xdr:row>294</xdr:row>
      <xdr:rowOff>9525</xdr:rowOff>
    </xdr:from>
    <xdr:to>
      <xdr:col>21</xdr:col>
      <xdr:colOff>114300</xdr:colOff>
      <xdr:row>294</xdr:row>
      <xdr:rowOff>85725</xdr:rowOff>
    </xdr:to>
    <xdr:sp>
      <xdr:nvSpPr>
        <xdr:cNvPr id="632" name="AutoShape 723"/>
        <xdr:cNvSpPr>
          <a:spLocks/>
        </xdr:cNvSpPr>
      </xdr:nvSpPr>
      <xdr:spPr>
        <a:xfrm>
          <a:off x="4495800" y="47939325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294</xdr:row>
      <xdr:rowOff>9525</xdr:rowOff>
    </xdr:from>
    <xdr:to>
      <xdr:col>3</xdr:col>
      <xdr:colOff>114300</xdr:colOff>
      <xdr:row>294</xdr:row>
      <xdr:rowOff>85725</xdr:rowOff>
    </xdr:to>
    <xdr:sp>
      <xdr:nvSpPr>
        <xdr:cNvPr id="633" name="AutoShape 724"/>
        <xdr:cNvSpPr>
          <a:spLocks/>
        </xdr:cNvSpPr>
      </xdr:nvSpPr>
      <xdr:spPr>
        <a:xfrm>
          <a:off x="552450" y="47939325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190500</xdr:colOff>
      <xdr:row>293</xdr:row>
      <xdr:rowOff>133350</xdr:rowOff>
    </xdr:from>
    <xdr:to>
      <xdr:col>3</xdr:col>
      <xdr:colOff>38100</xdr:colOff>
      <xdr:row>294</xdr:row>
      <xdr:rowOff>19050</xdr:rowOff>
    </xdr:to>
    <xdr:sp>
      <xdr:nvSpPr>
        <xdr:cNvPr id="634" name="Oval 725"/>
        <xdr:cNvSpPr>
          <a:spLocks/>
        </xdr:cNvSpPr>
      </xdr:nvSpPr>
      <xdr:spPr>
        <a:xfrm>
          <a:off x="628650" y="47901225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190500</xdr:colOff>
      <xdr:row>293</xdr:row>
      <xdr:rowOff>133350</xdr:rowOff>
    </xdr:from>
    <xdr:to>
      <xdr:col>21</xdr:col>
      <xdr:colOff>38100</xdr:colOff>
      <xdr:row>294</xdr:row>
      <xdr:rowOff>19050</xdr:rowOff>
    </xdr:to>
    <xdr:sp>
      <xdr:nvSpPr>
        <xdr:cNvPr id="635" name="Oval 726"/>
        <xdr:cNvSpPr>
          <a:spLocks/>
        </xdr:cNvSpPr>
      </xdr:nvSpPr>
      <xdr:spPr>
        <a:xfrm>
          <a:off x="4572000" y="47901225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190500</xdr:colOff>
      <xdr:row>287</xdr:row>
      <xdr:rowOff>133350</xdr:rowOff>
    </xdr:from>
    <xdr:to>
      <xdr:col>22</xdr:col>
      <xdr:colOff>142875</xdr:colOff>
      <xdr:row>287</xdr:row>
      <xdr:rowOff>133350</xdr:rowOff>
    </xdr:to>
    <xdr:sp>
      <xdr:nvSpPr>
        <xdr:cNvPr id="636" name="Line 727"/>
        <xdr:cNvSpPr>
          <a:spLocks/>
        </xdr:cNvSpPr>
      </xdr:nvSpPr>
      <xdr:spPr>
        <a:xfrm>
          <a:off x="409575" y="46929675"/>
          <a:ext cx="45529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28575</xdr:colOff>
      <xdr:row>287</xdr:row>
      <xdr:rowOff>0</xdr:rowOff>
    </xdr:from>
    <xdr:to>
      <xdr:col>2</xdr:col>
      <xdr:colOff>171450</xdr:colOff>
      <xdr:row>288</xdr:row>
      <xdr:rowOff>95250</xdr:rowOff>
    </xdr:to>
    <xdr:grpSp>
      <xdr:nvGrpSpPr>
        <xdr:cNvPr id="637" name="Group 728"/>
        <xdr:cNvGrpSpPr>
          <a:grpSpLocks/>
        </xdr:cNvGrpSpPr>
      </xdr:nvGrpSpPr>
      <xdr:grpSpPr>
        <a:xfrm>
          <a:off x="247650" y="46796325"/>
          <a:ext cx="361950" cy="257175"/>
          <a:chOff x="383" y="1952"/>
          <a:chExt cx="28" cy="28"/>
        </a:xfrm>
        <a:solidFill>
          <a:srgbClr val="FFFFFF"/>
        </a:solidFill>
      </xdr:grpSpPr>
      <xdr:sp>
        <xdr:nvSpPr>
          <xdr:cNvPr id="638" name="Oval 729"/>
          <xdr:cNvSpPr>
            <a:spLocks/>
          </xdr:cNvSpPr>
        </xdr:nvSpPr>
        <xdr:spPr>
          <a:xfrm>
            <a:off x="390" y="1959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39" name="Line 730"/>
          <xdr:cNvSpPr>
            <a:spLocks/>
          </xdr:cNvSpPr>
        </xdr:nvSpPr>
        <xdr:spPr>
          <a:xfrm>
            <a:off x="397" y="1952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40" name="Line 731"/>
          <xdr:cNvSpPr>
            <a:spLocks/>
          </xdr:cNvSpPr>
        </xdr:nvSpPr>
        <xdr:spPr>
          <a:xfrm rot="16200000">
            <a:off x="383" y="1966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</xdr:col>
      <xdr:colOff>133350</xdr:colOff>
      <xdr:row>285</xdr:row>
      <xdr:rowOff>142875</xdr:rowOff>
    </xdr:from>
    <xdr:to>
      <xdr:col>21</xdr:col>
      <xdr:colOff>142875</xdr:colOff>
      <xdr:row>292</xdr:row>
      <xdr:rowOff>76200</xdr:rowOff>
    </xdr:to>
    <xdr:sp>
      <xdr:nvSpPr>
        <xdr:cNvPr id="641" name="Line 733"/>
        <xdr:cNvSpPr>
          <a:spLocks noChangeAspect="1"/>
        </xdr:cNvSpPr>
      </xdr:nvSpPr>
      <xdr:spPr>
        <a:xfrm flipV="1">
          <a:off x="352425" y="46615350"/>
          <a:ext cx="4391025" cy="10668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0</xdr:colOff>
      <xdr:row>288</xdr:row>
      <xdr:rowOff>0</xdr:rowOff>
    </xdr:from>
    <xdr:to>
      <xdr:col>19</xdr:col>
      <xdr:colOff>28575</xdr:colOff>
      <xdr:row>288</xdr:row>
      <xdr:rowOff>0</xdr:rowOff>
    </xdr:to>
    <xdr:sp>
      <xdr:nvSpPr>
        <xdr:cNvPr id="642" name="Line 734"/>
        <xdr:cNvSpPr>
          <a:spLocks/>
        </xdr:cNvSpPr>
      </xdr:nvSpPr>
      <xdr:spPr>
        <a:xfrm>
          <a:off x="876300" y="46958250"/>
          <a:ext cx="33147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190500</xdr:colOff>
      <xdr:row>287</xdr:row>
      <xdr:rowOff>104775</xdr:rowOff>
    </xdr:from>
    <xdr:to>
      <xdr:col>7</xdr:col>
      <xdr:colOff>180975</xdr:colOff>
      <xdr:row>291</xdr:row>
      <xdr:rowOff>28575</xdr:rowOff>
    </xdr:to>
    <xdr:sp>
      <xdr:nvSpPr>
        <xdr:cNvPr id="643" name="AutoShape 735"/>
        <xdr:cNvSpPr>
          <a:spLocks/>
        </xdr:cNvSpPr>
      </xdr:nvSpPr>
      <xdr:spPr>
        <a:xfrm>
          <a:off x="628650" y="46901100"/>
          <a:ext cx="1085850" cy="571500"/>
        </a:xfrm>
        <a:custGeom>
          <a:pathLst>
            <a:path h="75" w="63">
              <a:moveTo>
                <a:pt x="0" y="0"/>
              </a:moveTo>
              <a:cubicBezTo>
                <a:pt x="11" y="4"/>
                <a:pt x="23" y="9"/>
                <a:pt x="29" y="18"/>
              </a:cubicBezTo>
              <a:cubicBezTo>
                <a:pt x="35" y="27"/>
                <a:pt x="29" y="42"/>
                <a:pt x="35" y="51"/>
              </a:cubicBezTo>
              <a:cubicBezTo>
                <a:pt x="41" y="60"/>
                <a:pt x="58" y="71"/>
                <a:pt x="63" y="75"/>
              </a:cubicBezTo>
            </a:path>
          </a:pathLst>
        </a:custGeom>
        <a:noFill/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287</xdr:row>
      <xdr:rowOff>0</xdr:rowOff>
    </xdr:from>
    <xdr:to>
      <xdr:col>21</xdr:col>
      <xdr:colOff>0</xdr:colOff>
      <xdr:row>287</xdr:row>
      <xdr:rowOff>0</xdr:rowOff>
    </xdr:to>
    <xdr:sp>
      <xdr:nvSpPr>
        <xdr:cNvPr id="644" name="Line 736"/>
        <xdr:cNvSpPr>
          <a:spLocks/>
        </xdr:cNvSpPr>
      </xdr:nvSpPr>
      <xdr:spPr>
        <a:xfrm>
          <a:off x="1314450" y="46796325"/>
          <a:ext cx="3286125" cy="0"/>
        </a:xfrm>
        <a:prstGeom prst="line">
          <a:avLst/>
        </a:prstGeom>
        <a:noFill/>
        <a:ln w="1016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180975</xdr:colOff>
      <xdr:row>287</xdr:row>
      <xdr:rowOff>0</xdr:rowOff>
    </xdr:from>
    <xdr:to>
      <xdr:col>3</xdr:col>
      <xdr:colOff>47625</xdr:colOff>
      <xdr:row>287</xdr:row>
      <xdr:rowOff>0</xdr:rowOff>
    </xdr:to>
    <xdr:sp>
      <xdr:nvSpPr>
        <xdr:cNvPr id="645" name="Line 737"/>
        <xdr:cNvSpPr>
          <a:spLocks/>
        </xdr:cNvSpPr>
      </xdr:nvSpPr>
      <xdr:spPr>
        <a:xfrm>
          <a:off x="619125" y="46796325"/>
          <a:ext cx="85725" cy="0"/>
        </a:xfrm>
        <a:prstGeom prst="line">
          <a:avLst/>
        </a:prstGeom>
        <a:noFill/>
        <a:ln w="1016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38100</xdr:colOff>
      <xdr:row>287</xdr:row>
      <xdr:rowOff>0</xdr:rowOff>
    </xdr:from>
    <xdr:to>
      <xdr:col>5</xdr:col>
      <xdr:colOff>209550</xdr:colOff>
      <xdr:row>287</xdr:row>
      <xdr:rowOff>0</xdr:rowOff>
    </xdr:to>
    <xdr:sp>
      <xdr:nvSpPr>
        <xdr:cNvPr id="646" name="Line 738"/>
        <xdr:cNvSpPr>
          <a:spLocks/>
        </xdr:cNvSpPr>
      </xdr:nvSpPr>
      <xdr:spPr>
        <a:xfrm>
          <a:off x="695325" y="46796325"/>
          <a:ext cx="609600" cy="0"/>
        </a:xfrm>
        <a:prstGeom prst="line">
          <a:avLst/>
        </a:prstGeom>
        <a:noFill/>
        <a:ln w="1016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310</xdr:row>
      <xdr:rowOff>0</xdr:rowOff>
    </xdr:from>
    <xdr:to>
      <xdr:col>21</xdr:col>
      <xdr:colOff>0</xdr:colOff>
      <xdr:row>310</xdr:row>
      <xdr:rowOff>0</xdr:rowOff>
    </xdr:to>
    <xdr:sp>
      <xdr:nvSpPr>
        <xdr:cNvPr id="647" name="Line 739"/>
        <xdr:cNvSpPr>
          <a:spLocks/>
        </xdr:cNvSpPr>
      </xdr:nvSpPr>
      <xdr:spPr>
        <a:xfrm>
          <a:off x="657225" y="50520600"/>
          <a:ext cx="3943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310</xdr:row>
      <xdr:rowOff>0</xdr:rowOff>
    </xdr:from>
    <xdr:to>
      <xdr:col>21</xdr:col>
      <xdr:colOff>0</xdr:colOff>
      <xdr:row>316</xdr:row>
      <xdr:rowOff>9525</xdr:rowOff>
    </xdr:to>
    <xdr:grpSp>
      <xdr:nvGrpSpPr>
        <xdr:cNvPr id="648" name="Group 740"/>
        <xdr:cNvGrpSpPr>
          <a:grpSpLocks/>
        </xdr:cNvGrpSpPr>
      </xdr:nvGrpSpPr>
      <xdr:grpSpPr>
        <a:xfrm>
          <a:off x="657225" y="50520600"/>
          <a:ext cx="3943350" cy="981075"/>
          <a:chOff x="51" y="5230"/>
          <a:chExt cx="306" cy="103"/>
        </a:xfrm>
        <a:solidFill>
          <a:srgbClr val="FFFFFF"/>
        </a:solidFill>
      </xdr:grpSpPr>
      <xdr:sp>
        <xdr:nvSpPr>
          <xdr:cNvPr id="649" name="Line 741"/>
          <xdr:cNvSpPr>
            <a:spLocks/>
          </xdr:cNvSpPr>
        </xdr:nvSpPr>
        <xdr:spPr>
          <a:xfrm>
            <a:off x="204" y="5230"/>
            <a:ext cx="0" cy="3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grpSp>
        <xdr:nvGrpSpPr>
          <xdr:cNvPr id="650" name="Group 742"/>
          <xdr:cNvGrpSpPr>
            <a:grpSpLocks/>
          </xdr:cNvGrpSpPr>
        </xdr:nvGrpSpPr>
        <xdr:grpSpPr>
          <a:xfrm>
            <a:off x="51" y="5230"/>
            <a:ext cx="306" cy="103"/>
            <a:chOff x="51" y="4890"/>
            <a:chExt cx="306" cy="103"/>
          </a:xfrm>
          <a:solidFill>
            <a:srgbClr val="FFFFFF"/>
          </a:solidFill>
        </xdr:grpSpPr>
        <xdr:grpSp>
          <xdr:nvGrpSpPr>
            <xdr:cNvPr id="651" name="Group 743"/>
            <xdr:cNvGrpSpPr>
              <a:grpSpLocks/>
            </xdr:cNvGrpSpPr>
          </xdr:nvGrpSpPr>
          <xdr:grpSpPr>
            <a:xfrm>
              <a:off x="51" y="4890"/>
              <a:ext cx="102" cy="103"/>
              <a:chOff x="51" y="4890"/>
              <a:chExt cx="102" cy="103"/>
            </a:xfrm>
            <a:solidFill>
              <a:srgbClr val="FFFFFF"/>
            </a:solidFill>
          </xdr:grpSpPr>
          <xdr:sp>
            <xdr:nvSpPr>
              <xdr:cNvPr id="652" name="Line 744"/>
              <xdr:cNvSpPr>
                <a:spLocks/>
              </xdr:cNvSpPr>
            </xdr:nvSpPr>
            <xdr:spPr>
              <a:xfrm>
                <a:off x="153" y="4890"/>
                <a:ext cx="0" cy="34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653" name="Line 745"/>
              <xdr:cNvSpPr>
                <a:spLocks/>
              </xdr:cNvSpPr>
            </xdr:nvSpPr>
            <xdr:spPr>
              <a:xfrm>
                <a:off x="51" y="4890"/>
                <a:ext cx="0" cy="103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654" name="Line 746"/>
              <xdr:cNvSpPr>
                <a:spLocks/>
              </xdr:cNvSpPr>
            </xdr:nvSpPr>
            <xdr:spPr>
              <a:xfrm>
                <a:off x="102" y="4890"/>
                <a:ext cx="0" cy="51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</xdr:grpSp>
        <xdr:grpSp>
          <xdr:nvGrpSpPr>
            <xdr:cNvPr id="655" name="Group 747"/>
            <xdr:cNvGrpSpPr>
              <a:grpSpLocks/>
            </xdr:cNvGrpSpPr>
          </xdr:nvGrpSpPr>
          <xdr:grpSpPr>
            <a:xfrm flipH="1">
              <a:off x="255" y="4890"/>
              <a:ext cx="102" cy="103"/>
              <a:chOff x="51" y="4890"/>
              <a:chExt cx="102" cy="103"/>
            </a:xfrm>
            <a:solidFill>
              <a:srgbClr val="FFFFFF"/>
            </a:solidFill>
          </xdr:grpSpPr>
          <xdr:sp>
            <xdr:nvSpPr>
              <xdr:cNvPr id="656" name="Line 748"/>
              <xdr:cNvSpPr>
                <a:spLocks/>
              </xdr:cNvSpPr>
            </xdr:nvSpPr>
            <xdr:spPr>
              <a:xfrm>
                <a:off x="153" y="4890"/>
                <a:ext cx="0" cy="34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657" name="Line 749"/>
              <xdr:cNvSpPr>
                <a:spLocks/>
              </xdr:cNvSpPr>
            </xdr:nvSpPr>
            <xdr:spPr>
              <a:xfrm>
                <a:off x="51" y="4890"/>
                <a:ext cx="0" cy="103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658" name="Line 750"/>
              <xdr:cNvSpPr>
                <a:spLocks/>
              </xdr:cNvSpPr>
            </xdr:nvSpPr>
            <xdr:spPr>
              <a:xfrm>
                <a:off x="102" y="4890"/>
                <a:ext cx="0" cy="51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</xdr:grpSp>
        <xdr:grpSp>
          <xdr:nvGrpSpPr>
            <xdr:cNvPr id="659" name="Group 751"/>
            <xdr:cNvGrpSpPr>
              <a:grpSpLocks/>
            </xdr:cNvGrpSpPr>
          </xdr:nvGrpSpPr>
          <xdr:grpSpPr>
            <a:xfrm>
              <a:off x="51" y="4921"/>
              <a:ext cx="153" cy="72"/>
              <a:chOff x="51" y="4921"/>
              <a:chExt cx="153" cy="72"/>
            </a:xfrm>
            <a:solidFill>
              <a:srgbClr val="FFFFFF"/>
            </a:solidFill>
          </xdr:grpSpPr>
          <xdr:sp>
            <xdr:nvSpPr>
              <xdr:cNvPr id="660" name="Line 752"/>
              <xdr:cNvSpPr>
                <a:spLocks/>
              </xdr:cNvSpPr>
            </xdr:nvSpPr>
            <xdr:spPr>
              <a:xfrm flipV="1">
                <a:off x="51" y="4941"/>
                <a:ext cx="51" cy="5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661" name="Line 753"/>
              <xdr:cNvSpPr>
                <a:spLocks/>
              </xdr:cNvSpPr>
            </xdr:nvSpPr>
            <xdr:spPr>
              <a:xfrm flipV="1">
                <a:off x="102" y="4925"/>
                <a:ext cx="51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662" name="Line 754"/>
              <xdr:cNvSpPr>
                <a:spLocks/>
              </xdr:cNvSpPr>
            </xdr:nvSpPr>
            <xdr:spPr>
              <a:xfrm flipV="1">
                <a:off x="153" y="4921"/>
                <a:ext cx="51" cy="4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</xdr:grpSp>
        <xdr:grpSp>
          <xdr:nvGrpSpPr>
            <xdr:cNvPr id="663" name="Group 755"/>
            <xdr:cNvGrpSpPr>
              <a:grpSpLocks/>
            </xdr:cNvGrpSpPr>
          </xdr:nvGrpSpPr>
          <xdr:grpSpPr>
            <a:xfrm flipH="1">
              <a:off x="204" y="4921"/>
              <a:ext cx="153" cy="72"/>
              <a:chOff x="51" y="4921"/>
              <a:chExt cx="153" cy="72"/>
            </a:xfrm>
            <a:solidFill>
              <a:srgbClr val="FFFFFF"/>
            </a:solidFill>
          </xdr:grpSpPr>
          <xdr:sp>
            <xdr:nvSpPr>
              <xdr:cNvPr id="664" name="Line 756"/>
              <xdr:cNvSpPr>
                <a:spLocks/>
              </xdr:cNvSpPr>
            </xdr:nvSpPr>
            <xdr:spPr>
              <a:xfrm flipV="1">
                <a:off x="51" y="4941"/>
                <a:ext cx="51" cy="5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665" name="Line 757"/>
              <xdr:cNvSpPr>
                <a:spLocks/>
              </xdr:cNvSpPr>
            </xdr:nvSpPr>
            <xdr:spPr>
              <a:xfrm flipV="1">
                <a:off x="102" y="4925"/>
                <a:ext cx="51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666" name="Line 758"/>
              <xdr:cNvSpPr>
                <a:spLocks/>
              </xdr:cNvSpPr>
            </xdr:nvSpPr>
            <xdr:spPr>
              <a:xfrm flipV="1">
                <a:off x="153" y="4921"/>
                <a:ext cx="51" cy="4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</xdr:grpSp>
        <xdr:grpSp>
          <xdr:nvGrpSpPr>
            <xdr:cNvPr id="667" name="Group 759"/>
            <xdr:cNvGrpSpPr>
              <a:grpSpLocks/>
            </xdr:cNvGrpSpPr>
          </xdr:nvGrpSpPr>
          <xdr:grpSpPr>
            <a:xfrm>
              <a:off x="51" y="4890"/>
              <a:ext cx="153" cy="51"/>
              <a:chOff x="51" y="4890"/>
              <a:chExt cx="153" cy="51"/>
            </a:xfrm>
            <a:solidFill>
              <a:srgbClr val="FFFFFF"/>
            </a:solidFill>
          </xdr:grpSpPr>
          <xdr:sp>
            <xdr:nvSpPr>
              <xdr:cNvPr id="668" name="Line 760"/>
              <xdr:cNvSpPr>
                <a:spLocks/>
              </xdr:cNvSpPr>
            </xdr:nvSpPr>
            <xdr:spPr>
              <a:xfrm>
                <a:off x="51" y="4890"/>
                <a:ext cx="51" cy="51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669" name="Line 761"/>
              <xdr:cNvSpPr>
                <a:spLocks/>
              </xdr:cNvSpPr>
            </xdr:nvSpPr>
            <xdr:spPr>
              <a:xfrm>
                <a:off x="102" y="4890"/>
                <a:ext cx="51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670" name="Line 762"/>
              <xdr:cNvSpPr>
                <a:spLocks/>
              </xdr:cNvSpPr>
            </xdr:nvSpPr>
            <xdr:spPr>
              <a:xfrm>
                <a:off x="153" y="4890"/>
                <a:ext cx="51" cy="3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</xdr:grpSp>
        <xdr:grpSp>
          <xdr:nvGrpSpPr>
            <xdr:cNvPr id="671" name="Group 763"/>
            <xdr:cNvGrpSpPr>
              <a:grpSpLocks/>
            </xdr:cNvGrpSpPr>
          </xdr:nvGrpSpPr>
          <xdr:grpSpPr>
            <a:xfrm flipH="1">
              <a:off x="204" y="4891"/>
              <a:ext cx="153" cy="51"/>
              <a:chOff x="51" y="4890"/>
              <a:chExt cx="153" cy="51"/>
            </a:xfrm>
            <a:solidFill>
              <a:srgbClr val="FFFFFF"/>
            </a:solidFill>
          </xdr:grpSpPr>
          <xdr:sp>
            <xdr:nvSpPr>
              <xdr:cNvPr id="672" name="Line 764"/>
              <xdr:cNvSpPr>
                <a:spLocks/>
              </xdr:cNvSpPr>
            </xdr:nvSpPr>
            <xdr:spPr>
              <a:xfrm>
                <a:off x="51" y="4890"/>
                <a:ext cx="51" cy="51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673" name="Line 765"/>
              <xdr:cNvSpPr>
                <a:spLocks/>
              </xdr:cNvSpPr>
            </xdr:nvSpPr>
            <xdr:spPr>
              <a:xfrm>
                <a:off x="102" y="4890"/>
                <a:ext cx="51" cy="34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674" name="Line 766"/>
              <xdr:cNvSpPr>
                <a:spLocks/>
              </xdr:cNvSpPr>
            </xdr:nvSpPr>
            <xdr:spPr>
              <a:xfrm>
                <a:off x="153" y="4890"/>
                <a:ext cx="51" cy="3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190500</xdr:colOff>
      <xdr:row>316</xdr:row>
      <xdr:rowOff>85725</xdr:rowOff>
    </xdr:from>
    <xdr:to>
      <xdr:col>3</xdr:col>
      <xdr:colOff>38100</xdr:colOff>
      <xdr:row>316</xdr:row>
      <xdr:rowOff>123825</xdr:rowOff>
    </xdr:to>
    <xdr:sp>
      <xdr:nvSpPr>
        <xdr:cNvPr id="675" name="Oval 767"/>
        <xdr:cNvSpPr>
          <a:spLocks/>
        </xdr:cNvSpPr>
      </xdr:nvSpPr>
      <xdr:spPr>
        <a:xfrm>
          <a:off x="628650" y="51577875"/>
          <a:ext cx="6667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28575</xdr:colOff>
      <xdr:row>316</xdr:row>
      <xdr:rowOff>123825</xdr:rowOff>
    </xdr:from>
    <xdr:to>
      <xdr:col>3</xdr:col>
      <xdr:colOff>209550</xdr:colOff>
      <xdr:row>316</xdr:row>
      <xdr:rowOff>123825</xdr:rowOff>
    </xdr:to>
    <xdr:sp>
      <xdr:nvSpPr>
        <xdr:cNvPr id="676" name="Line 768"/>
        <xdr:cNvSpPr>
          <a:spLocks/>
        </xdr:cNvSpPr>
      </xdr:nvSpPr>
      <xdr:spPr>
        <a:xfrm>
          <a:off x="466725" y="516159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114300</xdr:colOff>
      <xdr:row>316</xdr:row>
      <xdr:rowOff>9525</xdr:rowOff>
    </xdr:from>
    <xdr:to>
      <xdr:col>21</xdr:col>
      <xdr:colOff>114300</xdr:colOff>
      <xdr:row>316</xdr:row>
      <xdr:rowOff>85725</xdr:rowOff>
    </xdr:to>
    <xdr:sp>
      <xdr:nvSpPr>
        <xdr:cNvPr id="677" name="AutoShape 769"/>
        <xdr:cNvSpPr>
          <a:spLocks/>
        </xdr:cNvSpPr>
      </xdr:nvSpPr>
      <xdr:spPr>
        <a:xfrm>
          <a:off x="4495800" y="51501675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316</xdr:row>
      <xdr:rowOff>9525</xdr:rowOff>
    </xdr:from>
    <xdr:to>
      <xdr:col>3</xdr:col>
      <xdr:colOff>114300</xdr:colOff>
      <xdr:row>316</xdr:row>
      <xdr:rowOff>85725</xdr:rowOff>
    </xdr:to>
    <xdr:sp>
      <xdr:nvSpPr>
        <xdr:cNvPr id="678" name="AutoShape 770"/>
        <xdr:cNvSpPr>
          <a:spLocks/>
        </xdr:cNvSpPr>
      </xdr:nvSpPr>
      <xdr:spPr>
        <a:xfrm>
          <a:off x="552450" y="51501675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190500</xdr:colOff>
      <xdr:row>315</xdr:row>
      <xdr:rowOff>133350</xdr:rowOff>
    </xdr:from>
    <xdr:to>
      <xdr:col>3</xdr:col>
      <xdr:colOff>38100</xdr:colOff>
      <xdr:row>316</xdr:row>
      <xdr:rowOff>19050</xdr:rowOff>
    </xdr:to>
    <xdr:sp>
      <xdr:nvSpPr>
        <xdr:cNvPr id="679" name="Oval 771"/>
        <xdr:cNvSpPr>
          <a:spLocks/>
        </xdr:cNvSpPr>
      </xdr:nvSpPr>
      <xdr:spPr>
        <a:xfrm>
          <a:off x="628650" y="51463575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190500</xdr:colOff>
      <xdr:row>315</xdr:row>
      <xdr:rowOff>133350</xdr:rowOff>
    </xdr:from>
    <xdr:to>
      <xdr:col>21</xdr:col>
      <xdr:colOff>38100</xdr:colOff>
      <xdr:row>316</xdr:row>
      <xdr:rowOff>19050</xdr:rowOff>
    </xdr:to>
    <xdr:sp>
      <xdr:nvSpPr>
        <xdr:cNvPr id="680" name="Oval 772"/>
        <xdr:cNvSpPr>
          <a:spLocks/>
        </xdr:cNvSpPr>
      </xdr:nvSpPr>
      <xdr:spPr>
        <a:xfrm>
          <a:off x="4572000" y="51463575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190500</xdr:colOff>
      <xdr:row>309</xdr:row>
      <xdr:rowOff>133350</xdr:rowOff>
    </xdr:from>
    <xdr:to>
      <xdr:col>22</xdr:col>
      <xdr:colOff>142875</xdr:colOff>
      <xdr:row>309</xdr:row>
      <xdr:rowOff>133350</xdr:rowOff>
    </xdr:to>
    <xdr:sp>
      <xdr:nvSpPr>
        <xdr:cNvPr id="681" name="Line 773"/>
        <xdr:cNvSpPr>
          <a:spLocks/>
        </xdr:cNvSpPr>
      </xdr:nvSpPr>
      <xdr:spPr>
        <a:xfrm>
          <a:off x="409575" y="50492025"/>
          <a:ext cx="45529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28575</xdr:colOff>
      <xdr:row>309</xdr:row>
      <xdr:rowOff>0</xdr:rowOff>
    </xdr:from>
    <xdr:to>
      <xdr:col>2</xdr:col>
      <xdr:colOff>171450</xdr:colOff>
      <xdr:row>310</xdr:row>
      <xdr:rowOff>95250</xdr:rowOff>
    </xdr:to>
    <xdr:grpSp>
      <xdr:nvGrpSpPr>
        <xdr:cNvPr id="682" name="Group 774"/>
        <xdr:cNvGrpSpPr>
          <a:grpSpLocks/>
        </xdr:cNvGrpSpPr>
      </xdr:nvGrpSpPr>
      <xdr:grpSpPr>
        <a:xfrm>
          <a:off x="247650" y="50358675"/>
          <a:ext cx="361950" cy="257175"/>
          <a:chOff x="383" y="1952"/>
          <a:chExt cx="28" cy="28"/>
        </a:xfrm>
        <a:solidFill>
          <a:srgbClr val="FFFFFF"/>
        </a:solidFill>
      </xdr:grpSpPr>
      <xdr:sp>
        <xdr:nvSpPr>
          <xdr:cNvPr id="683" name="Oval 775"/>
          <xdr:cNvSpPr>
            <a:spLocks/>
          </xdr:cNvSpPr>
        </xdr:nvSpPr>
        <xdr:spPr>
          <a:xfrm>
            <a:off x="390" y="1959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84" name="Line 776"/>
          <xdr:cNvSpPr>
            <a:spLocks/>
          </xdr:cNvSpPr>
        </xdr:nvSpPr>
        <xdr:spPr>
          <a:xfrm>
            <a:off x="397" y="1952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85" name="Line 777"/>
          <xdr:cNvSpPr>
            <a:spLocks/>
          </xdr:cNvSpPr>
        </xdr:nvSpPr>
        <xdr:spPr>
          <a:xfrm rot="16200000">
            <a:off x="383" y="1966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307</xdr:row>
      <xdr:rowOff>152400</xdr:rowOff>
    </xdr:from>
    <xdr:to>
      <xdr:col>21</xdr:col>
      <xdr:colOff>66675</xdr:colOff>
      <xdr:row>314</xdr:row>
      <xdr:rowOff>19050</xdr:rowOff>
    </xdr:to>
    <xdr:sp>
      <xdr:nvSpPr>
        <xdr:cNvPr id="686" name="Line 778"/>
        <xdr:cNvSpPr>
          <a:spLocks noChangeAspect="1"/>
        </xdr:cNvSpPr>
      </xdr:nvSpPr>
      <xdr:spPr>
        <a:xfrm flipV="1">
          <a:off x="581025" y="50187225"/>
          <a:ext cx="4086225" cy="10001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0</xdr:colOff>
      <xdr:row>310</xdr:row>
      <xdr:rowOff>0</xdr:rowOff>
    </xdr:from>
    <xdr:to>
      <xdr:col>19</xdr:col>
      <xdr:colOff>28575</xdr:colOff>
      <xdr:row>310</xdr:row>
      <xdr:rowOff>0</xdr:rowOff>
    </xdr:to>
    <xdr:sp>
      <xdr:nvSpPr>
        <xdr:cNvPr id="687" name="Line 779"/>
        <xdr:cNvSpPr>
          <a:spLocks/>
        </xdr:cNvSpPr>
      </xdr:nvSpPr>
      <xdr:spPr>
        <a:xfrm>
          <a:off x="876300" y="50520600"/>
          <a:ext cx="33147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171450</xdr:colOff>
      <xdr:row>309</xdr:row>
      <xdr:rowOff>57150</xdr:rowOff>
    </xdr:from>
    <xdr:to>
      <xdr:col>8</xdr:col>
      <xdr:colOff>209550</xdr:colOff>
      <xdr:row>313</xdr:row>
      <xdr:rowOff>28575</xdr:rowOff>
    </xdr:to>
    <xdr:sp>
      <xdr:nvSpPr>
        <xdr:cNvPr id="688" name="AutoShape 780"/>
        <xdr:cNvSpPr>
          <a:spLocks/>
        </xdr:cNvSpPr>
      </xdr:nvSpPr>
      <xdr:spPr>
        <a:xfrm>
          <a:off x="1485900" y="50415825"/>
          <a:ext cx="476250" cy="619125"/>
        </a:xfrm>
        <a:custGeom>
          <a:pathLst>
            <a:path h="75" w="63">
              <a:moveTo>
                <a:pt x="0" y="0"/>
              </a:moveTo>
              <a:cubicBezTo>
                <a:pt x="11" y="4"/>
                <a:pt x="23" y="9"/>
                <a:pt x="29" y="18"/>
              </a:cubicBezTo>
              <a:cubicBezTo>
                <a:pt x="35" y="27"/>
                <a:pt x="29" y="42"/>
                <a:pt x="35" y="51"/>
              </a:cubicBezTo>
              <a:cubicBezTo>
                <a:pt x="41" y="60"/>
                <a:pt x="58" y="71"/>
                <a:pt x="63" y="75"/>
              </a:cubicBezTo>
            </a:path>
          </a:pathLst>
        </a:custGeom>
        <a:noFill/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209550</xdr:colOff>
      <xdr:row>309</xdr:row>
      <xdr:rowOff>0</xdr:rowOff>
    </xdr:from>
    <xdr:to>
      <xdr:col>21</xdr:col>
      <xdr:colOff>0</xdr:colOff>
      <xdr:row>309</xdr:row>
      <xdr:rowOff>0</xdr:rowOff>
    </xdr:to>
    <xdr:sp>
      <xdr:nvSpPr>
        <xdr:cNvPr id="689" name="Line 781"/>
        <xdr:cNvSpPr>
          <a:spLocks/>
        </xdr:cNvSpPr>
      </xdr:nvSpPr>
      <xdr:spPr>
        <a:xfrm>
          <a:off x="1962150" y="50358675"/>
          <a:ext cx="2638425" cy="0"/>
        </a:xfrm>
        <a:prstGeom prst="line">
          <a:avLst/>
        </a:prstGeom>
        <a:noFill/>
        <a:ln w="1016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180975</xdr:colOff>
      <xdr:row>309</xdr:row>
      <xdr:rowOff>0</xdr:rowOff>
    </xdr:from>
    <xdr:to>
      <xdr:col>6</xdr:col>
      <xdr:colOff>0</xdr:colOff>
      <xdr:row>309</xdr:row>
      <xdr:rowOff>0</xdr:rowOff>
    </xdr:to>
    <xdr:sp>
      <xdr:nvSpPr>
        <xdr:cNvPr id="690" name="Line 782"/>
        <xdr:cNvSpPr>
          <a:spLocks/>
        </xdr:cNvSpPr>
      </xdr:nvSpPr>
      <xdr:spPr>
        <a:xfrm>
          <a:off x="619125" y="50358675"/>
          <a:ext cx="695325" cy="0"/>
        </a:xfrm>
        <a:prstGeom prst="line">
          <a:avLst/>
        </a:prstGeom>
        <a:noFill/>
        <a:ln w="1016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9525</xdr:colOff>
      <xdr:row>309</xdr:row>
      <xdr:rowOff>0</xdr:rowOff>
    </xdr:from>
    <xdr:to>
      <xdr:col>9</xdr:col>
      <xdr:colOff>0</xdr:colOff>
      <xdr:row>309</xdr:row>
      <xdr:rowOff>0</xdr:rowOff>
    </xdr:to>
    <xdr:sp>
      <xdr:nvSpPr>
        <xdr:cNvPr id="691" name="Line 783"/>
        <xdr:cNvSpPr>
          <a:spLocks/>
        </xdr:cNvSpPr>
      </xdr:nvSpPr>
      <xdr:spPr>
        <a:xfrm>
          <a:off x="1323975" y="50358675"/>
          <a:ext cx="647700" cy="0"/>
        </a:xfrm>
        <a:prstGeom prst="line">
          <a:avLst/>
        </a:prstGeom>
        <a:noFill/>
        <a:ln w="1016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334</xdr:row>
      <xdr:rowOff>0</xdr:rowOff>
    </xdr:from>
    <xdr:to>
      <xdr:col>21</xdr:col>
      <xdr:colOff>0</xdr:colOff>
      <xdr:row>334</xdr:row>
      <xdr:rowOff>0</xdr:rowOff>
    </xdr:to>
    <xdr:sp>
      <xdr:nvSpPr>
        <xdr:cNvPr id="692" name="Line 784"/>
        <xdr:cNvSpPr>
          <a:spLocks/>
        </xdr:cNvSpPr>
      </xdr:nvSpPr>
      <xdr:spPr>
        <a:xfrm>
          <a:off x="657225" y="54483000"/>
          <a:ext cx="3943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334</xdr:row>
      <xdr:rowOff>0</xdr:rowOff>
    </xdr:from>
    <xdr:to>
      <xdr:col>21</xdr:col>
      <xdr:colOff>0</xdr:colOff>
      <xdr:row>340</xdr:row>
      <xdr:rowOff>9525</xdr:rowOff>
    </xdr:to>
    <xdr:grpSp>
      <xdr:nvGrpSpPr>
        <xdr:cNvPr id="693" name="Group 785"/>
        <xdr:cNvGrpSpPr>
          <a:grpSpLocks/>
        </xdr:cNvGrpSpPr>
      </xdr:nvGrpSpPr>
      <xdr:grpSpPr>
        <a:xfrm>
          <a:off x="657225" y="54483000"/>
          <a:ext cx="3943350" cy="981075"/>
          <a:chOff x="51" y="5230"/>
          <a:chExt cx="306" cy="103"/>
        </a:xfrm>
        <a:solidFill>
          <a:srgbClr val="FFFFFF"/>
        </a:solidFill>
      </xdr:grpSpPr>
      <xdr:sp>
        <xdr:nvSpPr>
          <xdr:cNvPr id="694" name="Line 786"/>
          <xdr:cNvSpPr>
            <a:spLocks/>
          </xdr:cNvSpPr>
        </xdr:nvSpPr>
        <xdr:spPr>
          <a:xfrm>
            <a:off x="204" y="5230"/>
            <a:ext cx="0" cy="3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grpSp>
        <xdr:nvGrpSpPr>
          <xdr:cNvPr id="695" name="Group 787"/>
          <xdr:cNvGrpSpPr>
            <a:grpSpLocks/>
          </xdr:cNvGrpSpPr>
        </xdr:nvGrpSpPr>
        <xdr:grpSpPr>
          <a:xfrm>
            <a:off x="51" y="5230"/>
            <a:ext cx="306" cy="103"/>
            <a:chOff x="51" y="4890"/>
            <a:chExt cx="306" cy="103"/>
          </a:xfrm>
          <a:solidFill>
            <a:srgbClr val="FFFFFF"/>
          </a:solidFill>
        </xdr:grpSpPr>
        <xdr:grpSp>
          <xdr:nvGrpSpPr>
            <xdr:cNvPr id="696" name="Group 788"/>
            <xdr:cNvGrpSpPr>
              <a:grpSpLocks/>
            </xdr:cNvGrpSpPr>
          </xdr:nvGrpSpPr>
          <xdr:grpSpPr>
            <a:xfrm>
              <a:off x="51" y="4890"/>
              <a:ext cx="102" cy="103"/>
              <a:chOff x="51" y="4890"/>
              <a:chExt cx="102" cy="103"/>
            </a:xfrm>
            <a:solidFill>
              <a:srgbClr val="FFFFFF"/>
            </a:solidFill>
          </xdr:grpSpPr>
          <xdr:sp>
            <xdr:nvSpPr>
              <xdr:cNvPr id="697" name="Line 789"/>
              <xdr:cNvSpPr>
                <a:spLocks/>
              </xdr:cNvSpPr>
            </xdr:nvSpPr>
            <xdr:spPr>
              <a:xfrm>
                <a:off x="153" y="4890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698" name="Line 790"/>
              <xdr:cNvSpPr>
                <a:spLocks/>
              </xdr:cNvSpPr>
            </xdr:nvSpPr>
            <xdr:spPr>
              <a:xfrm>
                <a:off x="51" y="4890"/>
                <a:ext cx="0" cy="103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699" name="Line 791"/>
              <xdr:cNvSpPr>
                <a:spLocks/>
              </xdr:cNvSpPr>
            </xdr:nvSpPr>
            <xdr:spPr>
              <a:xfrm>
                <a:off x="102" y="4890"/>
                <a:ext cx="0" cy="51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</xdr:grpSp>
        <xdr:grpSp>
          <xdr:nvGrpSpPr>
            <xdr:cNvPr id="700" name="Group 792"/>
            <xdr:cNvGrpSpPr>
              <a:grpSpLocks/>
            </xdr:cNvGrpSpPr>
          </xdr:nvGrpSpPr>
          <xdr:grpSpPr>
            <a:xfrm flipH="1">
              <a:off x="255" y="4890"/>
              <a:ext cx="102" cy="103"/>
              <a:chOff x="51" y="4890"/>
              <a:chExt cx="102" cy="103"/>
            </a:xfrm>
            <a:solidFill>
              <a:srgbClr val="FFFFFF"/>
            </a:solidFill>
          </xdr:grpSpPr>
          <xdr:sp>
            <xdr:nvSpPr>
              <xdr:cNvPr id="701" name="Line 793"/>
              <xdr:cNvSpPr>
                <a:spLocks/>
              </xdr:cNvSpPr>
            </xdr:nvSpPr>
            <xdr:spPr>
              <a:xfrm>
                <a:off x="153" y="4890"/>
                <a:ext cx="0" cy="34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702" name="Line 794"/>
              <xdr:cNvSpPr>
                <a:spLocks/>
              </xdr:cNvSpPr>
            </xdr:nvSpPr>
            <xdr:spPr>
              <a:xfrm>
                <a:off x="51" y="4890"/>
                <a:ext cx="0" cy="103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703" name="Line 795"/>
              <xdr:cNvSpPr>
                <a:spLocks/>
              </xdr:cNvSpPr>
            </xdr:nvSpPr>
            <xdr:spPr>
              <a:xfrm>
                <a:off x="102" y="4890"/>
                <a:ext cx="0" cy="51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</xdr:grpSp>
        <xdr:grpSp>
          <xdr:nvGrpSpPr>
            <xdr:cNvPr id="704" name="Group 796"/>
            <xdr:cNvGrpSpPr>
              <a:grpSpLocks/>
            </xdr:cNvGrpSpPr>
          </xdr:nvGrpSpPr>
          <xdr:grpSpPr>
            <a:xfrm>
              <a:off x="51" y="4921"/>
              <a:ext cx="153" cy="72"/>
              <a:chOff x="51" y="4921"/>
              <a:chExt cx="153" cy="72"/>
            </a:xfrm>
            <a:solidFill>
              <a:srgbClr val="FFFFFF"/>
            </a:solidFill>
          </xdr:grpSpPr>
          <xdr:sp>
            <xdr:nvSpPr>
              <xdr:cNvPr id="705" name="Line 797"/>
              <xdr:cNvSpPr>
                <a:spLocks/>
              </xdr:cNvSpPr>
            </xdr:nvSpPr>
            <xdr:spPr>
              <a:xfrm flipV="1">
                <a:off x="51" y="4941"/>
                <a:ext cx="51" cy="5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706" name="Line 798"/>
              <xdr:cNvSpPr>
                <a:spLocks/>
              </xdr:cNvSpPr>
            </xdr:nvSpPr>
            <xdr:spPr>
              <a:xfrm flipV="1">
                <a:off x="102" y="4925"/>
                <a:ext cx="51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707" name="Line 799"/>
              <xdr:cNvSpPr>
                <a:spLocks/>
              </xdr:cNvSpPr>
            </xdr:nvSpPr>
            <xdr:spPr>
              <a:xfrm flipV="1">
                <a:off x="153" y="4921"/>
                <a:ext cx="51" cy="4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</xdr:grpSp>
        <xdr:grpSp>
          <xdr:nvGrpSpPr>
            <xdr:cNvPr id="708" name="Group 800"/>
            <xdr:cNvGrpSpPr>
              <a:grpSpLocks/>
            </xdr:cNvGrpSpPr>
          </xdr:nvGrpSpPr>
          <xdr:grpSpPr>
            <a:xfrm flipH="1">
              <a:off x="204" y="4921"/>
              <a:ext cx="153" cy="72"/>
              <a:chOff x="51" y="4921"/>
              <a:chExt cx="153" cy="72"/>
            </a:xfrm>
            <a:solidFill>
              <a:srgbClr val="FFFFFF"/>
            </a:solidFill>
          </xdr:grpSpPr>
          <xdr:sp>
            <xdr:nvSpPr>
              <xdr:cNvPr id="709" name="Line 801"/>
              <xdr:cNvSpPr>
                <a:spLocks/>
              </xdr:cNvSpPr>
            </xdr:nvSpPr>
            <xdr:spPr>
              <a:xfrm flipV="1">
                <a:off x="51" y="4941"/>
                <a:ext cx="51" cy="5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710" name="Line 802"/>
              <xdr:cNvSpPr>
                <a:spLocks/>
              </xdr:cNvSpPr>
            </xdr:nvSpPr>
            <xdr:spPr>
              <a:xfrm flipV="1">
                <a:off x="102" y="4925"/>
                <a:ext cx="51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711" name="Line 803"/>
              <xdr:cNvSpPr>
                <a:spLocks/>
              </xdr:cNvSpPr>
            </xdr:nvSpPr>
            <xdr:spPr>
              <a:xfrm flipV="1">
                <a:off x="153" y="4921"/>
                <a:ext cx="51" cy="4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</xdr:grpSp>
        <xdr:grpSp>
          <xdr:nvGrpSpPr>
            <xdr:cNvPr id="712" name="Group 804"/>
            <xdr:cNvGrpSpPr>
              <a:grpSpLocks/>
            </xdr:cNvGrpSpPr>
          </xdr:nvGrpSpPr>
          <xdr:grpSpPr>
            <a:xfrm>
              <a:off x="51" y="4890"/>
              <a:ext cx="153" cy="51"/>
              <a:chOff x="51" y="4890"/>
              <a:chExt cx="153" cy="51"/>
            </a:xfrm>
            <a:solidFill>
              <a:srgbClr val="FFFFFF"/>
            </a:solidFill>
          </xdr:grpSpPr>
          <xdr:sp>
            <xdr:nvSpPr>
              <xdr:cNvPr id="713" name="Line 805"/>
              <xdr:cNvSpPr>
                <a:spLocks/>
              </xdr:cNvSpPr>
            </xdr:nvSpPr>
            <xdr:spPr>
              <a:xfrm>
                <a:off x="51" y="4890"/>
                <a:ext cx="51" cy="51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714" name="Line 806"/>
              <xdr:cNvSpPr>
                <a:spLocks/>
              </xdr:cNvSpPr>
            </xdr:nvSpPr>
            <xdr:spPr>
              <a:xfrm>
                <a:off x="102" y="4890"/>
                <a:ext cx="51" cy="34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715" name="Line 807"/>
              <xdr:cNvSpPr>
                <a:spLocks/>
              </xdr:cNvSpPr>
            </xdr:nvSpPr>
            <xdr:spPr>
              <a:xfrm>
                <a:off x="153" y="4890"/>
                <a:ext cx="51" cy="3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</xdr:grpSp>
        <xdr:grpSp>
          <xdr:nvGrpSpPr>
            <xdr:cNvPr id="716" name="Group 808"/>
            <xdr:cNvGrpSpPr>
              <a:grpSpLocks/>
            </xdr:cNvGrpSpPr>
          </xdr:nvGrpSpPr>
          <xdr:grpSpPr>
            <a:xfrm flipH="1">
              <a:off x="204" y="4891"/>
              <a:ext cx="153" cy="51"/>
              <a:chOff x="51" y="4890"/>
              <a:chExt cx="153" cy="51"/>
            </a:xfrm>
            <a:solidFill>
              <a:srgbClr val="FFFFFF"/>
            </a:solidFill>
          </xdr:grpSpPr>
          <xdr:sp>
            <xdr:nvSpPr>
              <xdr:cNvPr id="717" name="Line 809"/>
              <xdr:cNvSpPr>
                <a:spLocks/>
              </xdr:cNvSpPr>
            </xdr:nvSpPr>
            <xdr:spPr>
              <a:xfrm>
                <a:off x="51" y="4890"/>
                <a:ext cx="51" cy="51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718" name="Line 810"/>
              <xdr:cNvSpPr>
                <a:spLocks/>
              </xdr:cNvSpPr>
            </xdr:nvSpPr>
            <xdr:spPr>
              <a:xfrm>
                <a:off x="102" y="4890"/>
                <a:ext cx="51" cy="34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719" name="Line 811"/>
              <xdr:cNvSpPr>
                <a:spLocks/>
              </xdr:cNvSpPr>
            </xdr:nvSpPr>
            <xdr:spPr>
              <a:xfrm>
                <a:off x="153" y="4890"/>
                <a:ext cx="51" cy="3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190500</xdr:colOff>
      <xdr:row>340</xdr:row>
      <xdr:rowOff>85725</xdr:rowOff>
    </xdr:from>
    <xdr:to>
      <xdr:col>3</xdr:col>
      <xdr:colOff>38100</xdr:colOff>
      <xdr:row>340</xdr:row>
      <xdr:rowOff>123825</xdr:rowOff>
    </xdr:to>
    <xdr:sp>
      <xdr:nvSpPr>
        <xdr:cNvPr id="720" name="Oval 812"/>
        <xdr:cNvSpPr>
          <a:spLocks/>
        </xdr:cNvSpPr>
      </xdr:nvSpPr>
      <xdr:spPr>
        <a:xfrm>
          <a:off x="628650" y="55540275"/>
          <a:ext cx="6667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28575</xdr:colOff>
      <xdr:row>340</xdr:row>
      <xdr:rowOff>123825</xdr:rowOff>
    </xdr:from>
    <xdr:to>
      <xdr:col>3</xdr:col>
      <xdr:colOff>209550</xdr:colOff>
      <xdr:row>340</xdr:row>
      <xdr:rowOff>123825</xdr:rowOff>
    </xdr:to>
    <xdr:sp>
      <xdr:nvSpPr>
        <xdr:cNvPr id="721" name="Line 813"/>
        <xdr:cNvSpPr>
          <a:spLocks/>
        </xdr:cNvSpPr>
      </xdr:nvSpPr>
      <xdr:spPr>
        <a:xfrm>
          <a:off x="466725" y="555783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114300</xdr:colOff>
      <xdr:row>340</xdr:row>
      <xdr:rowOff>9525</xdr:rowOff>
    </xdr:from>
    <xdr:to>
      <xdr:col>21</xdr:col>
      <xdr:colOff>114300</xdr:colOff>
      <xdr:row>340</xdr:row>
      <xdr:rowOff>85725</xdr:rowOff>
    </xdr:to>
    <xdr:sp>
      <xdr:nvSpPr>
        <xdr:cNvPr id="722" name="AutoShape 814"/>
        <xdr:cNvSpPr>
          <a:spLocks/>
        </xdr:cNvSpPr>
      </xdr:nvSpPr>
      <xdr:spPr>
        <a:xfrm>
          <a:off x="4495800" y="55464075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114300</xdr:colOff>
      <xdr:row>340</xdr:row>
      <xdr:rowOff>9525</xdr:rowOff>
    </xdr:from>
    <xdr:to>
      <xdr:col>3</xdr:col>
      <xdr:colOff>114300</xdr:colOff>
      <xdr:row>340</xdr:row>
      <xdr:rowOff>85725</xdr:rowOff>
    </xdr:to>
    <xdr:sp>
      <xdr:nvSpPr>
        <xdr:cNvPr id="723" name="AutoShape 815"/>
        <xdr:cNvSpPr>
          <a:spLocks/>
        </xdr:cNvSpPr>
      </xdr:nvSpPr>
      <xdr:spPr>
        <a:xfrm>
          <a:off x="552450" y="55464075"/>
          <a:ext cx="2190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190500</xdr:colOff>
      <xdr:row>339</xdr:row>
      <xdr:rowOff>133350</xdr:rowOff>
    </xdr:from>
    <xdr:to>
      <xdr:col>3</xdr:col>
      <xdr:colOff>38100</xdr:colOff>
      <xdr:row>340</xdr:row>
      <xdr:rowOff>19050</xdr:rowOff>
    </xdr:to>
    <xdr:sp>
      <xdr:nvSpPr>
        <xdr:cNvPr id="724" name="Oval 816"/>
        <xdr:cNvSpPr>
          <a:spLocks/>
        </xdr:cNvSpPr>
      </xdr:nvSpPr>
      <xdr:spPr>
        <a:xfrm>
          <a:off x="628650" y="55425975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190500</xdr:colOff>
      <xdr:row>339</xdr:row>
      <xdr:rowOff>133350</xdr:rowOff>
    </xdr:from>
    <xdr:to>
      <xdr:col>21</xdr:col>
      <xdr:colOff>38100</xdr:colOff>
      <xdr:row>340</xdr:row>
      <xdr:rowOff>19050</xdr:rowOff>
    </xdr:to>
    <xdr:sp>
      <xdr:nvSpPr>
        <xdr:cNvPr id="725" name="Oval 817"/>
        <xdr:cNvSpPr>
          <a:spLocks/>
        </xdr:cNvSpPr>
      </xdr:nvSpPr>
      <xdr:spPr>
        <a:xfrm>
          <a:off x="4572000" y="55425975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190500</xdr:colOff>
      <xdr:row>333</xdr:row>
      <xdr:rowOff>133350</xdr:rowOff>
    </xdr:from>
    <xdr:to>
      <xdr:col>22</xdr:col>
      <xdr:colOff>142875</xdr:colOff>
      <xdr:row>333</xdr:row>
      <xdr:rowOff>133350</xdr:rowOff>
    </xdr:to>
    <xdr:sp>
      <xdr:nvSpPr>
        <xdr:cNvPr id="726" name="Line 818"/>
        <xdr:cNvSpPr>
          <a:spLocks/>
        </xdr:cNvSpPr>
      </xdr:nvSpPr>
      <xdr:spPr>
        <a:xfrm>
          <a:off x="409575" y="54454425"/>
          <a:ext cx="45529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28575</xdr:colOff>
      <xdr:row>333</xdr:row>
      <xdr:rowOff>0</xdr:rowOff>
    </xdr:from>
    <xdr:to>
      <xdr:col>2</xdr:col>
      <xdr:colOff>171450</xdr:colOff>
      <xdr:row>334</xdr:row>
      <xdr:rowOff>95250</xdr:rowOff>
    </xdr:to>
    <xdr:grpSp>
      <xdr:nvGrpSpPr>
        <xdr:cNvPr id="727" name="Group 819"/>
        <xdr:cNvGrpSpPr>
          <a:grpSpLocks/>
        </xdr:cNvGrpSpPr>
      </xdr:nvGrpSpPr>
      <xdr:grpSpPr>
        <a:xfrm>
          <a:off x="247650" y="54321075"/>
          <a:ext cx="361950" cy="257175"/>
          <a:chOff x="383" y="1952"/>
          <a:chExt cx="28" cy="28"/>
        </a:xfrm>
        <a:solidFill>
          <a:srgbClr val="FFFFFF"/>
        </a:solidFill>
      </xdr:grpSpPr>
      <xdr:sp>
        <xdr:nvSpPr>
          <xdr:cNvPr id="728" name="Oval 820"/>
          <xdr:cNvSpPr>
            <a:spLocks/>
          </xdr:cNvSpPr>
        </xdr:nvSpPr>
        <xdr:spPr>
          <a:xfrm>
            <a:off x="390" y="1959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29" name="Line 821"/>
          <xdr:cNvSpPr>
            <a:spLocks/>
          </xdr:cNvSpPr>
        </xdr:nvSpPr>
        <xdr:spPr>
          <a:xfrm>
            <a:off x="397" y="1952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30" name="Line 822"/>
          <xdr:cNvSpPr>
            <a:spLocks/>
          </xdr:cNvSpPr>
        </xdr:nvSpPr>
        <xdr:spPr>
          <a:xfrm rot="16200000">
            <a:off x="383" y="1966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333</xdr:row>
      <xdr:rowOff>123825</xdr:rowOff>
    </xdr:from>
    <xdr:to>
      <xdr:col>34</xdr:col>
      <xdr:colOff>180975</xdr:colOff>
      <xdr:row>336</xdr:row>
      <xdr:rowOff>114300</xdr:rowOff>
    </xdr:to>
    <xdr:sp>
      <xdr:nvSpPr>
        <xdr:cNvPr id="731" name="Line 823"/>
        <xdr:cNvSpPr>
          <a:spLocks noChangeAspect="1"/>
        </xdr:cNvSpPr>
      </xdr:nvSpPr>
      <xdr:spPr>
        <a:xfrm flipV="1">
          <a:off x="400050" y="54444900"/>
          <a:ext cx="7353300" cy="4762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0</xdr:colOff>
      <xdr:row>334</xdr:row>
      <xdr:rowOff>0</xdr:rowOff>
    </xdr:from>
    <xdr:to>
      <xdr:col>35</xdr:col>
      <xdr:colOff>209550</xdr:colOff>
      <xdr:row>334</xdr:row>
      <xdr:rowOff>0</xdr:rowOff>
    </xdr:to>
    <xdr:sp>
      <xdr:nvSpPr>
        <xdr:cNvPr id="732" name="Line 824"/>
        <xdr:cNvSpPr>
          <a:spLocks/>
        </xdr:cNvSpPr>
      </xdr:nvSpPr>
      <xdr:spPr>
        <a:xfrm>
          <a:off x="876300" y="54483000"/>
          <a:ext cx="71247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76200</xdr:colOff>
      <xdr:row>332</xdr:row>
      <xdr:rowOff>85725</xdr:rowOff>
    </xdr:from>
    <xdr:to>
      <xdr:col>11</xdr:col>
      <xdr:colOff>76200</xdr:colOff>
      <xdr:row>338</xdr:row>
      <xdr:rowOff>19050</xdr:rowOff>
    </xdr:to>
    <xdr:sp>
      <xdr:nvSpPr>
        <xdr:cNvPr id="733" name="AutoShape 825"/>
        <xdr:cNvSpPr>
          <a:spLocks/>
        </xdr:cNvSpPr>
      </xdr:nvSpPr>
      <xdr:spPr>
        <a:xfrm rot="16399405" flipH="1">
          <a:off x="1609725" y="54244875"/>
          <a:ext cx="876300" cy="904875"/>
        </a:xfrm>
        <a:custGeom>
          <a:pathLst>
            <a:path h="75" w="63">
              <a:moveTo>
                <a:pt x="0" y="0"/>
              </a:moveTo>
              <a:cubicBezTo>
                <a:pt x="11" y="4"/>
                <a:pt x="23" y="9"/>
                <a:pt x="29" y="18"/>
              </a:cubicBezTo>
              <a:cubicBezTo>
                <a:pt x="35" y="27"/>
                <a:pt x="29" y="42"/>
                <a:pt x="35" y="51"/>
              </a:cubicBezTo>
              <a:cubicBezTo>
                <a:pt x="41" y="60"/>
                <a:pt x="58" y="71"/>
                <a:pt x="63" y="75"/>
              </a:cubicBezTo>
            </a:path>
          </a:pathLst>
        </a:custGeom>
        <a:noFill/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209550</xdr:colOff>
      <xdr:row>333</xdr:row>
      <xdr:rowOff>0</xdr:rowOff>
    </xdr:from>
    <xdr:to>
      <xdr:col>21</xdr:col>
      <xdr:colOff>0</xdr:colOff>
      <xdr:row>333</xdr:row>
      <xdr:rowOff>0</xdr:rowOff>
    </xdr:to>
    <xdr:sp>
      <xdr:nvSpPr>
        <xdr:cNvPr id="734" name="Line 826"/>
        <xdr:cNvSpPr>
          <a:spLocks/>
        </xdr:cNvSpPr>
      </xdr:nvSpPr>
      <xdr:spPr>
        <a:xfrm>
          <a:off x="1962150" y="54321075"/>
          <a:ext cx="2638425" cy="0"/>
        </a:xfrm>
        <a:prstGeom prst="line">
          <a:avLst/>
        </a:prstGeom>
        <a:noFill/>
        <a:ln w="1016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180975</xdr:colOff>
      <xdr:row>333</xdr:row>
      <xdr:rowOff>0</xdr:rowOff>
    </xdr:from>
    <xdr:to>
      <xdr:col>6</xdr:col>
      <xdr:colOff>0</xdr:colOff>
      <xdr:row>333</xdr:row>
      <xdr:rowOff>0</xdr:rowOff>
    </xdr:to>
    <xdr:sp>
      <xdr:nvSpPr>
        <xdr:cNvPr id="735" name="Line 827"/>
        <xdr:cNvSpPr>
          <a:spLocks/>
        </xdr:cNvSpPr>
      </xdr:nvSpPr>
      <xdr:spPr>
        <a:xfrm>
          <a:off x="619125" y="54321075"/>
          <a:ext cx="695325" cy="0"/>
        </a:xfrm>
        <a:prstGeom prst="line">
          <a:avLst/>
        </a:prstGeom>
        <a:noFill/>
        <a:ln w="1016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9525</xdr:colOff>
      <xdr:row>333</xdr:row>
      <xdr:rowOff>0</xdr:rowOff>
    </xdr:from>
    <xdr:to>
      <xdr:col>9</xdr:col>
      <xdr:colOff>0</xdr:colOff>
      <xdr:row>333</xdr:row>
      <xdr:rowOff>0</xdr:rowOff>
    </xdr:to>
    <xdr:sp>
      <xdr:nvSpPr>
        <xdr:cNvPr id="736" name="Line 828"/>
        <xdr:cNvSpPr>
          <a:spLocks/>
        </xdr:cNvSpPr>
      </xdr:nvSpPr>
      <xdr:spPr>
        <a:xfrm>
          <a:off x="1323975" y="54321075"/>
          <a:ext cx="647700" cy="0"/>
        </a:xfrm>
        <a:prstGeom prst="line">
          <a:avLst/>
        </a:prstGeom>
        <a:noFill/>
        <a:ln w="1016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345</xdr:row>
      <xdr:rowOff>0</xdr:rowOff>
    </xdr:from>
    <xdr:to>
      <xdr:col>21</xdr:col>
      <xdr:colOff>0</xdr:colOff>
      <xdr:row>347</xdr:row>
      <xdr:rowOff>0</xdr:rowOff>
    </xdr:to>
    <xdr:sp>
      <xdr:nvSpPr>
        <xdr:cNvPr id="737" name="AutoShape 829"/>
        <xdr:cNvSpPr>
          <a:spLocks/>
        </xdr:cNvSpPr>
      </xdr:nvSpPr>
      <xdr:spPr>
        <a:xfrm flipV="1">
          <a:off x="657225" y="56264175"/>
          <a:ext cx="3943350" cy="323850"/>
        </a:xfrm>
        <a:prstGeom prst="rtTriangle">
          <a:avLst/>
        </a:prstGeom>
        <a:pattFill prst="ltVert">
          <a:fgClr>
            <a:srgbClr val="00FF00"/>
          </a:fgClr>
          <a:bgClr>
            <a:srgbClr val="FFFFFF"/>
          </a:bgClr>
        </a:pattFill>
        <a:ln w="31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348</xdr:row>
      <xdr:rowOff>95250</xdr:rowOff>
    </xdr:from>
    <xdr:to>
      <xdr:col>21</xdr:col>
      <xdr:colOff>0</xdr:colOff>
      <xdr:row>350</xdr:row>
      <xdr:rowOff>95250</xdr:rowOff>
    </xdr:to>
    <xdr:sp>
      <xdr:nvSpPr>
        <xdr:cNvPr id="738" name="AutoShape 830"/>
        <xdr:cNvSpPr>
          <a:spLocks/>
        </xdr:cNvSpPr>
      </xdr:nvSpPr>
      <xdr:spPr>
        <a:xfrm flipH="1" flipV="1">
          <a:off x="657225" y="56845200"/>
          <a:ext cx="3943350" cy="32385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209550</xdr:colOff>
      <xdr:row>333</xdr:row>
      <xdr:rowOff>152400</xdr:rowOff>
    </xdr:from>
    <xdr:to>
      <xdr:col>2</xdr:col>
      <xdr:colOff>209550</xdr:colOff>
      <xdr:row>336</xdr:row>
      <xdr:rowOff>95250</xdr:rowOff>
    </xdr:to>
    <xdr:sp>
      <xdr:nvSpPr>
        <xdr:cNvPr id="739" name="Line 831"/>
        <xdr:cNvSpPr>
          <a:spLocks/>
        </xdr:cNvSpPr>
      </xdr:nvSpPr>
      <xdr:spPr>
        <a:xfrm>
          <a:off x="647700" y="54473475"/>
          <a:ext cx="0" cy="428625"/>
        </a:xfrm>
        <a:prstGeom prst="line">
          <a:avLst/>
        </a:prstGeom>
        <a:noFill/>
        <a:ln w="508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333</xdr:row>
      <xdr:rowOff>152400</xdr:rowOff>
    </xdr:from>
    <xdr:to>
      <xdr:col>21</xdr:col>
      <xdr:colOff>0</xdr:colOff>
      <xdr:row>335</xdr:row>
      <xdr:rowOff>9525</xdr:rowOff>
    </xdr:to>
    <xdr:sp>
      <xdr:nvSpPr>
        <xdr:cNvPr id="740" name="Line 832"/>
        <xdr:cNvSpPr>
          <a:spLocks/>
        </xdr:cNvSpPr>
      </xdr:nvSpPr>
      <xdr:spPr>
        <a:xfrm>
          <a:off x="4600575" y="54473475"/>
          <a:ext cx="0" cy="1809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345</xdr:row>
      <xdr:rowOff>0</xdr:rowOff>
    </xdr:from>
    <xdr:to>
      <xdr:col>21</xdr:col>
      <xdr:colOff>0</xdr:colOff>
      <xdr:row>346</xdr:row>
      <xdr:rowOff>47625</xdr:rowOff>
    </xdr:to>
    <xdr:sp>
      <xdr:nvSpPr>
        <xdr:cNvPr id="741" name="AutoShape 833"/>
        <xdr:cNvSpPr>
          <a:spLocks noChangeAspect="1"/>
        </xdr:cNvSpPr>
      </xdr:nvSpPr>
      <xdr:spPr>
        <a:xfrm flipV="1">
          <a:off x="1971675" y="56264175"/>
          <a:ext cx="2628900" cy="209550"/>
        </a:xfrm>
        <a:prstGeom prst="rtTriangle">
          <a:avLst/>
        </a:prstGeom>
        <a:pattFill prst="narVert">
          <a:fgClr>
            <a:srgbClr val="00FF00"/>
          </a:fgClr>
          <a:bgClr>
            <a:srgbClr val="FFFFFF"/>
          </a:bgClr>
        </a:pattFill>
        <a:ln w="31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348</xdr:row>
      <xdr:rowOff>95250</xdr:rowOff>
    </xdr:from>
    <xdr:to>
      <xdr:col>6</xdr:col>
      <xdr:colOff>0</xdr:colOff>
      <xdr:row>348</xdr:row>
      <xdr:rowOff>142875</xdr:rowOff>
    </xdr:to>
    <xdr:sp>
      <xdr:nvSpPr>
        <xdr:cNvPr id="742" name="AutoShape 834"/>
        <xdr:cNvSpPr>
          <a:spLocks noChangeAspect="1"/>
        </xdr:cNvSpPr>
      </xdr:nvSpPr>
      <xdr:spPr>
        <a:xfrm flipH="1" flipV="1">
          <a:off x="657225" y="56845200"/>
          <a:ext cx="657225" cy="47625"/>
        </a:xfrm>
        <a:prstGeom prst="rtTriangle">
          <a:avLst/>
        </a:prstGeom>
        <a:pattFill prst="narVert">
          <a:fgClr>
            <a:srgbClr val="FF0000"/>
          </a:fgClr>
          <a:bgClr>
            <a:srgbClr val="FFFFFF"/>
          </a:bgClr>
        </a:patt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133350</xdr:colOff>
      <xdr:row>284</xdr:row>
      <xdr:rowOff>0</xdr:rowOff>
    </xdr:from>
    <xdr:to>
      <xdr:col>21</xdr:col>
      <xdr:colOff>104775</xdr:colOff>
      <xdr:row>284</xdr:row>
      <xdr:rowOff>0</xdr:rowOff>
    </xdr:to>
    <xdr:sp>
      <xdr:nvSpPr>
        <xdr:cNvPr id="743" name="Line 835"/>
        <xdr:cNvSpPr>
          <a:spLocks/>
        </xdr:cNvSpPr>
      </xdr:nvSpPr>
      <xdr:spPr>
        <a:xfrm>
          <a:off x="571500" y="46310550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283</xdr:row>
      <xdr:rowOff>114300</xdr:rowOff>
    </xdr:from>
    <xdr:to>
      <xdr:col>3</xdr:col>
      <xdr:colOff>0</xdr:colOff>
      <xdr:row>284</xdr:row>
      <xdr:rowOff>57150</xdr:rowOff>
    </xdr:to>
    <xdr:sp>
      <xdr:nvSpPr>
        <xdr:cNvPr id="744" name="Line 836"/>
        <xdr:cNvSpPr>
          <a:spLocks/>
        </xdr:cNvSpPr>
      </xdr:nvSpPr>
      <xdr:spPr>
        <a:xfrm>
          <a:off x="657225" y="462629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283</xdr:row>
      <xdr:rowOff>114300</xdr:rowOff>
    </xdr:from>
    <xdr:to>
      <xdr:col>6</xdr:col>
      <xdr:colOff>0</xdr:colOff>
      <xdr:row>284</xdr:row>
      <xdr:rowOff>57150</xdr:rowOff>
    </xdr:to>
    <xdr:sp>
      <xdr:nvSpPr>
        <xdr:cNvPr id="745" name="Line 837"/>
        <xdr:cNvSpPr>
          <a:spLocks/>
        </xdr:cNvSpPr>
      </xdr:nvSpPr>
      <xdr:spPr>
        <a:xfrm>
          <a:off x="1314450" y="462629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283</xdr:row>
      <xdr:rowOff>114300</xdr:rowOff>
    </xdr:from>
    <xdr:to>
      <xdr:col>9</xdr:col>
      <xdr:colOff>0</xdr:colOff>
      <xdr:row>284</xdr:row>
      <xdr:rowOff>57150</xdr:rowOff>
    </xdr:to>
    <xdr:sp>
      <xdr:nvSpPr>
        <xdr:cNvPr id="746" name="Line 838"/>
        <xdr:cNvSpPr>
          <a:spLocks/>
        </xdr:cNvSpPr>
      </xdr:nvSpPr>
      <xdr:spPr>
        <a:xfrm>
          <a:off x="1971675" y="462629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283</xdr:row>
      <xdr:rowOff>114300</xdr:rowOff>
    </xdr:from>
    <xdr:to>
      <xdr:col>12</xdr:col>
      <xdr:colOff>0</xdr:colOff>
      <xdr:row>284</xdr:row>
      <xdr:rowOff>57150</xdr:rowOff>
    </xdr:to>
    <xdr:sp>
      <xdr:nvSpPr>
        <xdr:cNvPr id="747" name="Line 839"/>
        <xdr:cNvSpPr>
          <a:spLocks/>
        </xdr:cNvSpPr>
      </xdr:nvSpPr>
      <xdr:spPr>
        <a:xfrm>
          <a:off x="2628900" y="462629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15</xdr:col>
      <xdr:colOff>0</xdr:colOff>
      <xdr:row>283</xdr:row>
      <xdr:rowOff>114300</xdr:rowOff>
    </xdr:from>
    <xdr:to>
      <xdr:col>15</xdr:col>
      <xdr:colOff>0</xdr:colOff>
      <xdr:row>284</xdr:row>
      <xdr:rowOff>57150</xdr:rowOff>
    </xdr:to>
    <xdr:sp>
      <xdr:nvSpPr>
        <xdr:cNvPr id="748" name="Line 840"/>
        <xdr:cNvSpPr>
          <a:spLocks/>
        </xdr:cNvSpPr>
      </xdr:nvSpPr>
      <xdr:spPr>
        <a:xfrm>
          <a:off x="3286125" y="462629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283</xdr:row>
      <xdr:rowOff>114300</xdr:rowOff>
    </xdr:from>
    <xdr:to>
      <xdr:col>18</xdr:col>
      <xdr:colOff>0</xdr:colOff>
      <xdr:row>284</xdr:row>
      <xdr:rowOff>57150</xdr:rowOff>
    </xdr:to>
    <xdr:sp>
      <xdr:nvSpPr>
        <xdr:cNvPr id="749" name="Line 841"/>
        <xdr:cNvSpPr>
          <a:spLocks/>
        </xdr:cNvSpPr>
      </xdr:nvSpPr>
      <xdr:spPr>
        <a:xfrm>
          <a:off x="3943350" y="462629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283</xdr:row>
      <xdr:rowOff>114300</xdr:rowOff>
    </xdr:from>
    <xdr:to>
      <xdr:col>21</xdr:col>
      <xdr:colOff>0</xdr:colOff>
      <xdr:row>284</xdr:row>
      <xdr:rowOff>57150</xdr:rowOff>
    </xdr:to>
    <xdr:sp>
      <xdr:nvSpPr>
        <xdr:cNvPr id="750" name="Line 842"/>
        <xdr:cNvSpPr>
          <a:spLocks/>
        </xdr:cNvSpPr>
      </xdr:nvSpPr>
      <xdr:spPr>
        <a:xfrm>
          <a:off x="4600575" y="462629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284</xdr:row>
      <xdr:rowOff>133350</xdr:rowOff>
    </xdr:from>
    <xdr:to>
      <xdr:col>21</xdr:col>
      <xdr:colOff>0</xdr:colOff>
      <xdr:row>285</xdr:row>
      <xdr:rowOff>19050</xdr:rowOff>
    </xdr:to>
    <xdr:sp>
      <xdr:nvSpPr>
        <xdr:cNvPr id="751" name="Line 843"/>
        <xdr:cNvSpPr>
          <a:spLocks/>
        </xdr:cNvSpPr>
      </xdr:nvSpPr>
      <xdr:spPr>
        <a:xfrm>
          <a:off x="4600575" y="464439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284</xdr:row>
      <xdr:rowOff>142875</xdr:rowOff>
    </xdr:from>
    <xdr:to>
      <xdr:col>3</xdr:col>
      <xdr:colOff>0</xdr:colOff>
      <xdr:row>285</xdr:row>
      <xdr:rowOff>28575</xdr:rowOff>
    </xdr:to>
    <xdr:sp>
      <xdr:nvSpPr>
        <xdr:cNvPr id="752" name="Line 844"/>
        <xdr:cNvSpPr>
          <a:spLocks/>
        </xdr:cNvSpPr>
      </xdr:nvSpPr>
      <xdr:spPr>
        <a:xfrm>
          <a:off x="657225" y="464534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0</xdr:colOff>
      <xdr:row>275</xdr:row>
      <xdr:rowOff>133350</xdr:rowOff>
    </xdr:from>
    <xdr:to>
      <xdr:col>1</xdr:col>
      <xdr:colOff>0</xdr:colOff>
      <xdr:row>282</xdr:row>
      <xdr:rowOff>95250</xdr:rowOff>
    </xdr:to>
    <xdr:sp>
      <xdr:nvSpPr>
        <xdr:cNvPr id="753" name="Line 845"/>
        <xdr:cNvSpPr>
          <a:spLocks/>
        </xdr:cNvSpPr>
      </xdr:nvSpPr>
      <xdr:spPr>
        <a:xfrm flipV="1">
          <a:off x="219075" y="4498657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152400</xdr:colOff>
      <xdr:row>282</xdr:row>
      <xdr:rowOff>0</xdr:rowOff>
    </xdr:from>
    <xdr:to>
      <xdr:col>1</xdr:col>
      <xdr:colOff>76200</xdr:colOff>
      <xdr:row>282</xdr:row>
      <xdr:rowOff>0</xdr:rowOff>
    </xdr:to>
    <xdr:sp>
      <xdr:nvSpPr>
        <xdr:cNvPr id="754" name="Line 846"/>
        <xdr:cNvSpPr>
          <a:spLocks/>
        </xdr:cNvSpPr>
      </xdr:nvSpPr>
      <xdr:spPr>
        <a:xfrm>
          <a:off x="152400" y="45986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152400</xdr:colOff>
      <xdr:row>278</xdr:row>
      <xdr:rowOff>9525</xdr:rowOff>
    </xdr:from>
    <xdr:to>
      <xdr:col>1</xdr:col>
      <xdr:colOff>76200</xdr:colOff>
      <xdr:row>278</xdr:row>
      <xdr:rowOff>9525</xdr:rowOff>
    </xdr:to>
    <xdr:sp>
      <xdr:nvSpPr>
        <xdr:cNvPr id="755" name="Line 847"/>
        <xdr:cNvSpPr>
          <a:spLocks/>
        </xdr:cNvSpPr>
      </xdr:nvSpPr>
      <xdr:spPr>
        <a:xfrm>
          <a:off x="152400" y="453485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152400</xdr:colOff>
      <xdr:row>276</xdr:row>
      <xdr:rowOff>0</xdr:rowOff>
    </xdr:from>
    <xdr:to>
      <xdr:col>1</xdr:col>
      <xdr:colOff>76200</xdr:colOff>
      <xdr:row>276</xdr:row>
      <xdr:rowOff>0</xdr:rowOff>
    </xdr:to>
    <xdr:sp>
      <xdr:nvSpPr>
        <xdr:cNvPr id="756" name="Line 848"/>
        <xdr:cNvSpPr>
          <a:spLocks/>
        </xdr:cNvSpPr>
      </xdr:nvSpPr>
      <xdr:spPr>
        <a:xfrm>
          <a:off x="152400" y="450151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152400</xdr:colOff>
      <xdr:row>279</xdr:row>
      <xdr:rowOff>0</xdr:rowOff>
    </xdr:from>
    <xdr:to>
      <xdr:col>1</xdr:col>
      <xdr:colOff>76200</xdr:colOff>
      <xdr:row>279</xdr:row>
      <xdr:rowOff>0</xdr:rowOff>
    </xdr:to>
    <xdr:sp>
      <xdr:nvSpPr>
        <xdr:cNvPr id="757" name="Line 849"/>
        <xdr:cNvSpPr>
          <a:spLocks/>
        </xdr:cNvSpPr>
      </xdr:nvSpPr>
      <xdr:spPr>
        <a:xfrm>
          <a:off x="152400" y="455009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152400</xdr:colOff>
      <xdr:row>277</xdr:row>
      <xdr:rowOff>114300</xdr:rowOff>
    </xdr:from>
    <xdr:to>
      <xdr:col>1</xdr:col>
      <xdr:colOff>76200</xdr:colOff>
      <xdr:row>277</xdr:row>
      <xdr:rowOff>114300</xdr:rowOff>
    </xdr:to>
    <xdr:sp>
      <xdr:nvSpPr>
        <xdr:cNvPr id="758" name="Line 850"/>
        <xdr:cNvSpPr>
          <a:spLocks/>
        </xdr:cNvSpPr>
      </xdr:nvSpPr>
      <xdr:spPr>
        <a:xfrm>
          <a:off x="152400" y="45291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297</xdr:row>
      <xdr:rowOff>9525</xdr:rowOff>
    </xdr:from>
    <xdr:to>
      <xdr:col>21</xdr:col>
      <xdr:colOff>0</xdr:colOff>
      <xdr:row>299</xdr:row>
      <xdr:rowOff>9525</xdr:rowOff>
    </xdr:to>
    <xdr:sp>
      <xdr:nvSpPr>
        <xdr:cNvPr id="759" name="AutoShape 851"/>
        <xdr:cNvSpPr>
          <a:spLocks/>
        </xdr:cNvSpPr>
      </xdr:nvSpPr>
      <xdr:spPr>
        <a:xfrm flipV="1">
          <a:off x="657225" y="48425100"/>
          <a:ext cx="3943350" cy="323850"/>
        </a:xfrm>
        <a:prstGeom prst="rtTriangle">
          <a:avLst/>
        </a:prstGeom>
        <a:pattFill prst="ltVert">
          <a:fgClr>
            <a:srgbClr val="00FF00"/>
          </a:fgClr>
          <a:bgClr>
            <a:srgbClr val="FFFFFF"/>
          </a:bgClr>
        </a:pattFill>
        <a:ln w="31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300</xdr:row>
      <xdr:rowOff>9525</xdr:rowOff>
    </xdr:from>
    <xdr:to>
      <xdr:col>21</xdr:col>
      <xdr:colOff>0</xdr:colOff>
      <xdr:row>302</xdr:row>
      <xdr:rowOff>9525</xdr:rowOff>
    </xdr:to>
    <xdr:sp>
      <xdr:nvSpPr>
        <xdr:cNvPr id="760" name="AutoShape 852"/>
        <xdr:cNvSpPr>
          <a:spLocks/>
        </xdr:cNvSpPr>
      </xdr:nvSpPr>
      <xdr:spPr>
        <a:xfrm flipH="1" flipV="1">
          <a:off x="657225" y="48910875"/>
          <a:ext cx="3943350" cy="32385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209550</xdr:colOff>
      <xdr:row>297</xdr:row>
      <xdr:rowOff>9525</xdr:rowOff>
    </xdr:from>
    <xdr:to>
      <xdr:col>21</xdr:col>
      <xdr:colOff>0</xdr:colOff>
      <xdr:row>298</xdr:row>
      <xdr:rowOff>114300</xdr:rowOff>
    </xdr:to>
    <xdr:sp>
      <xdr:nvSpPr>
        <xdr:cNvPr id="761" name="AutoShape 853"/>
        <xdr:cNvSpPr>
          <a:spLocks noChangeAspect="1"/>
        </xdr:cNvSpPr>
      </xdr:nvSpPr>
      <xdr:spPr>
        <a:xfrm flipV="1">
          <a:off x="1304925" y="48425100"/>
          <a:ext cx="3295650" cy="266700"/>
        </a:xfrm>
        <a:prstGeom prst="rtTriangle">
          <a:avLst/>
        </a:prstGeom>
        <a:pattFill prst="narVert">
          <a:fgClr>
            <a:srgbClr val="00FF00"/>
          </a:fgClr>
          <a:bgClr>
            <a:srgbClr val="FFFFFF"/>
          </a:bgClr>
        </a:pattFill>
        <a:ln w="31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288</xdr:row>
      <xdr:rowOff>9525</xdr:rowOff>
    </xdr:from>
    <xdr:to>
      <xdr:col>3</xdr:col>
      <xdr:colOff>0</xdr:colOff>
      <xdr:row>292</xdr:row>
      <xdr:rowOff>0</xdr:rowOff>
    </xdr:to>
    <xdr:sp>
      <xdr:nvSpPr>
        <xdr:cNvPr id="762" name="Line 855"/>
        <xdr:cNvSpPr>
          <a:spLocks/>
        </xdr:cNvSpPr>
      </xdr:nvSpPr>
      <xdr:spPr>
        <a:xfrm>
          <a:off x="657225" y="46967775"/>
          <a:ext cx="0" cy="638175"/>
        </a:xfrm>
        <a:prstGeom prst="line">
          <a:avLst/>
        </a:prstGeom>
        <a:noFill/>
        <a:ln w="50800" cmpd="sng">
          <a:solidFill>
            <a:srgbClr val="00FF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286</xdr:row>
      <xdr:rowOff>9525</xdr:rowOff>
    </xdr:from>
    <xdr:to>
      <xdr:col>21</xdr:col>
      <xdr:colOff>0</xdr:colOff>
      <xdr:row>288</xdr:row>
      <xdr:rowOff>0</xdr:rowOff>
    </xdr:to>
    <xdr:sp>
      <xdr:nvSpPr>
        <xdr:cNvPr id="763" name="Line 856"/>
        <xdr:cNvSpPr>
          <a:spLocks/>
        </xdr:cNvSpPr>
      </xdr:nvSpPr>
      <xdr:spPr>
        <a:xfrm flipV="1">
          <a:off x="4600575" y="46643925"/>
          <a:ext cx="0" cy="31432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114300</xdr:colOff>
      <xdr:row>289</xdr:row>
      <xdr:rowOff>85725</xdr:rowOff>
    </xdr:from>
    <xdr:to>
      <xdr:col>6</xdr:col>
      <xdr:colOff>114300</xdr:colOff>
      <xdr:row>291</xdr:row>
      <xdr:rowOff>0</xdr:rowOff>
    </xdr:to>
    <xdr:sp>
      <xdr:nvSpPr>
        <xdr:cNvPr id="764" name="AutoShape 859"/>
        <xdr:cNvSpPr>
          <a:spLocks/>
        </xdr:cNvSpPr>
      </xdr:nvSpPr>
      <xdr:spPr>
        <a:xfrm>
          <a:off x="1209675" y="47205900"/>
          <a:ext cx="219075" cy="238125"/>
        </a:xfrm>
        <a:prstGeom prst="downArrow">
          <a:avLst/>
        </a:prstGeom>
        <a:solidFill>
          <a:srgbClr val="00FF00">
            <a:alpha val="50000"/>
          </a:srgbClr>
        </a:solidFill>
        <a:ln w="31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104775</xdr:colOff>
      <xdr:row>288</xdr:row>
      <xdr:rowOff>9525</xdr:rowOff>
    </xdr:from>
    <xdr:to>
      <xdr:col>6</xdr:col>
      <xdr:colOff>104775</xdr:colOff>
      <xdr:row>289</xdr:row>
      <xdr:rowOff>85725</xdr:rowOff>
    </xdr:to>
    <xdr:sp>
      <xdr:nvSpPr>
        <xdr:cNvPr id="765" name="AutoShape 860"/>
        <xdr:cNvSpPr>
          <a:spLocks/>
        </xdr:cNvSpPr>
      </xdr:nvSpPr>
      <xdr:spPr>
        <a:xfrm rot="10800000">
          <a:off x="1200150" y="46967775"/>
          <a:ext cx="219075" cy="238125"/>
        </a:xfrm>
        <a:prstGeom prst="downArrow">
          <a:avLst/>
        </a:prstGeom>
        <a:solidFill>
          <a:srgbClr val="FF0000">
            <a:alpha val="50000"/>
          </a:srgbClr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209550</xdr:colOff>
      <xdr:row>294</xdr:row>
      <xdr:rowOff>28575</xdr:rowOff>
    </xdr:from>
    <xdr:to>
      <xdr:col>4</xdr:col>
      <xdr:colOff>0</xdr:colOff>
      <xdr:row>296</xdr:row>
      <xdr:rowOff>0</xdr:rowOff>
    </xdr:to>
    <xdr:sp>
      <xdr:nvSpPr>
        <xdr:cNvPr id="766" name="AutoShape 861"/>
        <xdr:cNvSpPr>
          <a:spLocks/>
        </xdr:cNvSpPr>
      </xdr:nvSpPr>
      <xdr:spPr>
        <a:xfrm>
          <a:off x="428625" y="47958375"/>
          <a:ext cx="447675" cy="295275"/>
        </a:xfrm>
        <a:prstGeom prst="upArrow">
          <a:avLst/>
        </a:prstGeom>
        <a:solidFill>
          <a:srgbClr val="00FF00">
            <a:alpha val="50000"/>
          </a:srgbClr>
        </a:solidFill>
        <a:ln w="31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209550</xdr:colOff>
      <xdr:row>294</xdr:row>
      <xdr:rowOff>19050</xdr:rowOff>
    </xdr:from>
    <xdr:to>
      <xdr:col>22</xdr:col>
      <xdr:colOff>0</xdr:colOff>
      <xdr:row>295</xdr:row>
      <xdr:rowOff>152400</xdr:rowOff>
    </xdr:to>
    <xdr:sp>
      <xdr:nvSpPr>
        <xdr:cNvPr id="767" name="AutoShape 862"/>
        <xdr:cNvSpPr>
          <a:spLocks/>
        </xdr:cNvSpPr>
      </xdr:nvSpPr>
      <xdr:spPr>
        <a:xfrm>
          <a:off x="4371975" y="47948850"/>
          <a:ext cx="447675" cy="295275"/>
        </a:xfrm>
        <a:prstGeom prst="upArrow">
          <a:avLst/>
        </a:prstGeom>
        <a:solidFill>
          <a:srgbClr val="FF0000">
            <a:alpha val="50000"/>
          </a:srgbClr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303</xdr:row>
      <xdr:rowOff>142875</xdr:rowOff>
    </xdr:from>
    <xdr:to>
      <xdr:col>21</xdr:col>
      <xdr:colOff>0</xdr:colOff>
      <xdr:row>306</xdr:row>
      <xdr:rowOff>0</xdr:rowOff>
    </xdr:to>
    <xdr:sp>
      <xdr:nvSpPr>
        <xdr:cNvPr id="768" name="AutoShape 863"/>
        <xdr:cNvSpPr>
          <a:spLocks noChangeAspect="1"/>
        </xdr:cNvSpPr>
      </xdr:nvSpPr>
      <xdr:spPr>
        <a:xfrm>
          <a:off x="1314450" y="49530000"/>
          <a:ext cx="3286125" cy="342900"/>
        </a:xfrm>
        <a:prstGeom prst="rtTriangle">
          <a:avLst/>
        </a:prstGeom>
        <a:pattFill prst="narVert">
          <a:fgClr>
            <a:srgbClr val="00FF00"/>
          </a:fgClr>
          <a:bgClr>
            <a:srgbClr val="FFFFFF"/>
          </a:bgClr>
        </a:pattFill>
        <a:ln w="31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303</xdr:row>
      <xdr:rowOff>142875</xdr:rowOff>
    </xdr:from>
    <xdr:to>
      <xdr:col>6</xdr:col>
      <xdr:colOff>0</xdr:colOff>
      <xdr:row>306</xdr:row>
      <xdr:rowOff>0</xdr:rowOff>
    </xdr:to>
    <xdr:sp>
      <xdr:nvSpPr>
        <xdr:cNvPr id="769" name="Line 865"/>
        <xdr:cNvSpPr>
          <a:spLocks/>
        </xdr:cNvSpPr>
      </xdr:nvSpPr>
      <xdr:spPr>
        <a:xfrm flipV="1">
          <a:off x="657225" y="49530000"/>
          <a:ext cx="657225" cy="342900"/>
        </a:xfrm>
        <a:prstGeom prst="line">
          <a:avLst/>
        </a:prstGeom>
        <a:noFill/>
        <a:ln w="127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133350</xdr:colOff>
      <xdr:row>306</xdr:row>
      <xdr:rowOff>0</xdr:rowOff>
    </xdr:from>
    <xdr:to>
      <xdr:col>21</xdr:col>
      <xdr:colOff>180975</xdr:colOff>
      <xdr:row>306</xdr:row>
      <xdr:rowOff>0</xdr:rowOff>
    </xdr:to>
    <xdr:sp>
      <xdr:nvSpPr>
        <xdr:cNvPr id="770" name="Line 866"/>
        <xdr:cNvSpPr>
          <a:spLocks/>
        </xdr:cNvSpPr>
      </xdr:nvSpPr>
      <xdr:spPr>
        <a:xfrm>
          <a:off x="352425" y="49872900"/>
          <a:ext cx="4429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190500</xdr:colOff>
      <xdr:row>297</xdr:row>
      <xdr:rowOff>0</xdr:rowOff>
    </xdr:from>
    <xdr:to>
      <xdr:col>22</xdr:col>
      <xdr:colOff>28575</xdr:colOff>
      <xdr:row>297</xdr:row>
      <xdr:rowOff>0</xdr:rowOff>
    </xdr:to>
    <xdr:sp>
      <xdr:nvSpPr>
        <xdr:cNvPr id="771" name="Line 867"/>
        <xdr:cNvSpPr>
          <a:spLocks/>
        </xdr:cNvSpPr>
      </xdr:nvSpPr>
      <xdr:spPr>
        <a:xfrm>
          <a:off x="409575" y="48415575"/>
          <a:ext cx="4438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190500</xdr:colOff>
      <xdr:row>300</xdr:row>
      <xdr:rowOff>0</xdr:rowOff>
    </xdr:from>
    <xdr:to>
      <xdr:col>22</xdr:col>
      <xdr:colOff>28575</xdr:colOff>
      <xdr:row>300</xdr:row>
      <xdr:rowOff>0</xdr:rowOff>
    </xdr:to>
    <xdr:sp>
      <xdr:nvSpPr>
        <xdr:cNvPr id="772" name="Line 868"/>
        <xdr:cNvSpPr>
          <a:spLocks/>
        </xdr:cNvSpPr>
      </xdr:nvSpPr>
      <xdr:spPr>
        <a:xfrm>
          <a:off x="409575" y="48901350"/>
          <a:ext cx="4438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319</xdr:row>
      <xdr:rowOff>9525</xdr:rowOff>
    </xdr:from>
    <xdr:to>
      <xdr:col>21</xdr:col>
      <xdr:colOff>0</xdr:colOff>
      <xdr:row>321</xdr:row>
      <xdr:rowOff>9525</xdr:rowOff>
    </xdr:to>
    <xdr:sp>
      <xdr:nvSpPr>
        <xdr:cNvPr id="773" name="AutoShape 869"/>
        <xdr:cNvSpPr>
          <a:spLocks/>
        </xdr:cNvSpPr>
      </xdr:nvSpPr>
      <xdr:spPr>
        <a:xfrm flipV="1">
          <a:off x="657225" y="51987450"/>
          <a:ext cx="3943350" cy="342900"/>
        </a:xfrm>
        <a:prstGeom prst="rtTriangle">
          <a:avLst/>
        </a:prstGeom>
        <a:pattFill prst="ltVert">
          <a:fgClr>
            <a:srgbClr val="00FF00"/>
          </a:fgClr>
          <a:bgClr>
            <a:srgbClr val="FFFFFF"/>
          </a:bgClr>
        </a:pattFill>
        <a:ln w="31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322</xdr:row>
      <xdr:rowOff>9525</xdr:rowOff>
    </xdr:from>
    <xdr:to>
      <xdr:col>21</xdr:col>
      <xdr:colOff>0</xdr:colOff>
      <xdr:row>324</xdr:row>
      <xdr:rowOff>9525</xdr:rowOff>
    </xdr:to>
    <xdr:sp>
      <xdr:nvSpPr>
        <xdr:cNvPr id="774" name="AutoShape 870"/>
        <xdr:cNvSpPr>
          <a:spLocks/>
        </xdr:cNvSpPr>
      </xdr:nvSpPr>
      <xdr:spPr>
        <a:xfrm flipH="1" flipV="1">
          <a:off x="657225" y="52492275"/>
          <a:ext cx="3943350" cy="36195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319</xdr:row>
      <xdr:rowOff>19050</xdr:rowOff>
    </xdr:from>
    <xdr:to>
      <xdr:col>21</xdr:col>
      <xdr:colOff>0</xdr:colOff>
      <xdr:row>320</xdr:row>
      <xdr:rowOff>66675</xdr:rowOff>
    </xdr:to>
    <xdr:sp>
      <xdr:nvSpPr>
        <xdr:cNvPr id="775" name="AutoShape 871"/>
        <xdr:cNvSpPr>
          <a:spLocks noChangeAspect="1"/>
        </xdr:cNvSpPr>
      </xdr:nvSpPr>
      <xdr:spPr>
        <a:xfrm flipV="1">
          <a:off x="1971675" y="51996975"/>
          <a:ext cx="2628900" cy="209550"/>
        </a:xfrm>
        <a:prstGeom prst="rtTriangle">
          <a:avLst/>
        </a:prstGeom>
        <a:pattFill prst="narVert">
          <a:fgClr>
            <a:srgbClr val="00FF00"/>
          </a:fgClr>
          <a:bgClr>
            <a:srgbClr val="FFFFFF"/>
          </a:bgClr>
        </a:pattFill>
        <a:ln w="31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322</xdr:row>
      <xdr:rowOff>9525</xdr:rowOff>
    </xdr:from>
    <xdr:to>
      <xdr:col>6</xdr:col>
      <xdr:colOff>0</xdr:colOff>
      <xdr:row>322</xdr:row>
      <xdr:rowOff>57150</xdr:rowOff>
    </xdr:to>
    <xdr:sp>
      <xdr:nvSpPr>
        <xdr:cNvPr id="776" name="AutoShape 872"/>
        <xdr:cNvSpPr>
          <a:spLocks noChangeAspect="1"/>
        </xdr:cNvSpPr>
      </xdr:nvSpPr>
      <xdr:spPr>
        <a:xfrm flipH="1" flipV="1">
          <a:off x="657225" y="52492275"/>
          <a:ext cx="657225" cy="47625"/>
        </a:xfrm>
        <a:prstGeom prst="rtTriangle">
          <a:avLst/>
        </a:prstGeom>
        <a:pattFill prst="narVert">
          <a:fgClr>
            <a:srgbClr val="FF0000"/>
          </a:fgClr>
          <a:bgClr>
            <a:srgbClr val="FFFFFF"/>
          </a:bgClr>
        </a:patt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327</xdr:row>
      <xdr:rowOff>9525</xdr:rowOff>
    </xdr:from>
    <xdr:to>
      <xdr:col>21</xdr:col>
      <xdr:colOff>0</xdr:colOff>
      <xdr:row>328</xdr:row>
      <xdr:rowOff>123825</xdr:rowOff>
    </xdr:to>
    <xdr:grpSp>
      <xdr:nvGrpSpPr>
        <xdr:cNvPr id="777" name="Group 884"/>
        <xdr:cNvGrpSpPr>
          <a:grpSpLocks/>
        </xdr:cNvGrpSpPr>
      </xdr:nvGrpSpPr>
      <xdr:grpSpPr>
        <a:xfrm flipV="1">
          <a:off x="657225" y="53359050"/>
          <a:ext cx="3943350" cy="276225"/>
          <a:chOff x="51" y="5753"/>
          <a:chExt cx="306" cy="33"/>
        </a:xfrm>
        <a:solidFill>
          <a:srgbClr val="FFFFFF"/>
        </a:solidFill>
      </xdr:grpSpPr>
      <xdr:sp>
        <xdr:nvSpPr>
          <xdr:cNvPr id="778" name="AutoShape 873"/>
          <xdr:cNvSpPr>
            <a:spLocks/>
          </xdr:cNvSpPr>
        </xdr:nvSpPr>
        <xdr:spPr>
          <a:xfrm>
            <a:off x="153" y="5753"/>
            <a:ext cx="204" cy="33"/>
          </a:xfrm>
          <a:prstGeom prst="rtTriangle">
            <a:avLst/>
          </a:prstGeom>
          <a:pattFill prst="narVert">
            <a:fgClr>
              <a:srgbClr val="00FF00"/>
            </a:fgClr>
            <a:bgClr>
              <a:srgbClr val="FFFFFF"/>
            </a:bgClr>
          </a:pattFill>
          <a:ln w="317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79" name="AutoShape 874"/>
          <xdr:cNvSpPr>
            <a:spLocks/>
          </xdr:cNvSpPr>
        </xdr:nvSpPr>
        <xdr:spPr>
          <a:xfrm flipH="1">
            <a:off x="51" y="5781"/>
            <a:ext cx="51" cy="5"/>
          </a:xfrm>
          <a:prstGeom prst="rtTriangle">
            <a:avLst/>
          </a:prstGeom>
          <a:pattFill prst="narVert">
            <a:fgClr>
              <a:srgbClr val="FF0000"/>
            </a:fgClr>
            <a:bgClr>
              <a:srgbClr val="FFFFFF"/>
            </a:bgClr>
          </a:patt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80" name="Line 875"/>
          <xdr:cNvSpPr>
            <a:spLocks/>
          </xdr:cNvSpPr>
        </xdr:nvSpPr>
        <xdr:spPr>
          <a:xfrm flipV="1">
            <a:off x="102" y="5753"/>
            <a:ext cx="51" cy="27"/>
          </a:xfrm>
          <a:prstGeom prst="line">
            <a:avLst/>
          </a:prstGeom>
          <a:noFill/>
          <a:ln w="127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</xdr:col>
      <xdr:colOff>209550</xdr:colOff>
      <xdr:row>327</xdr:row>
      <xdr:rowOff>0</xdr:rowOff>
    </xdr:from>
    <xdr:to>
      <xdr:col>22</xdr:col>
      <xdr:colOff>38100</xdr:colOff>
      <xdr:row>327</xdr:row>
      <xdr:rowOff>0</xdr:rowOff>
    </xdr:to>
    <xdr:sp>
      <xdr:nvSpPr>
        <xdr:cNvPr id="781" name="Line 876"/>
        <xdr:cNvSpPr>
          <a:spLocks/>
        </xdr:cNvSpPr>
      </xdr:nvSpPr>
      <xdr:spPr>
        <a:xfrm>
          <a:off x="428625" y="53349525"/>
          <a:ext cx="4429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190500</xdr:colOff>
      <xdr:row>319</xdr:row>
      <xdr:rowOff>0</xdr:rowOff>
    </xdr:from>
    <xdr:to>
      <xdr:col>22</xdr:col>
      <xdr:colOff>28575</xdr:colOff>
      <xdr:row>319</xdr:row>
      <xdr:rowOff>0</xdr:rowOff>
    </xdr:to>
    <xdr:sp>
      <xdr:nvSpPr>
        <xdr:cNvPr id="782" name="Line 877"/>
        <xdr:cNvSpPr>
          <a:spLocks/>
        </xdr:cNvSpPr>
      </xdr:nvSpPr>
      <xdr:spPr>
        <a:xfrm>
          <a:off x="409575" y="51977925"/>
          <a:ext cx="4438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190500</xdr:colOff>
      <xdr:row>322</xdr:row>
      <xdr:rowOff>0</xdr:rowOff>
    </xdr:from>
    <xdr:to>
      <xdr:col>22</xdr:col>
      <xdr:colOff>28575</xdr:colOff>
      <xdr:row>322</xdr:row>
      <xdr:rowOff>0</xdr:rowOff>
    </xdr:to>
    <xdr:sp>
      <xdr:nvSpPr>
        <xdr:cNvPr id="783" name="Line 878"/>
        <xdr:cNvSpPr>
          <a:spLocks/>
        </xdr:cNvSpPr>
      </xdr:nvSpPr>
      <xdr:spPr>
        <a:xfrm>
          <a:off x="409575" y="52482750"/>
          <a:ext cx="4438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171450</xdr:colOff>
      <xdr:row>305</xdr:row>
      <xdr:rowOff>123825</xdr:rowOff>
    </xdr:from>
    <xdr:to>
      <xdr:col>3</xdr:col>
      <xdr:colOff>47625</xdr:colOff>
      <xdr:row>306</xdr:row>
      <xdr:rowOff>38100</xdr:rowOff>
    </xdr:to>
    <xdr:sp>
      <xdr:nvSpPr>
        <xdr:cNvPr id="784" name="Rectangle 879"/>
        <xdr:cNvSpPr>
          <a:spLocks noChangeAspect="1"/>
        </xdr:cNvSpPr>
      </xdr:nvSpPr>
      <xdr:spPr>
        <a:xfrm>
          <a:off x="609600" y="49834800"/>
          <a:ext cx="95250" cy="76200"/>
        </a:xfrm>
        <a:prstGeom prst="rect">
          <a:avLst/>
        </a:prstGeom>
        <a:solidFill>
          <a:srgbClr val="FF0000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171450</xdr:colOff>
      <xdr:row>299</xdr:row>
      <xdr:rowOff>123825</xdr:rowOff>
    </xdr:from>
    <xdr:to>
      <xdr:col>3</xdr:col>
      <xdr:colOff>47625</xdr:colOff>
      <xdr:row>300</xdr:row>
      <xdr:rowOff>38100</xdr:rowOff>
    </xdr:to>
    <xdr:sp>
      <xdr:nvSpPr>
        <xdr:cNvPr id="785" name="Rectangle 880"/>
        <xdr:cNvSpPr>
          <a:spLocks noChangeAspect="1"/>
        </xdr:cNvSpPr>
      </xdr:nvSpPr>
      <xdr:spPr>
        <a:xfrm>
          <a:off x="609600" y="48863250"/>
          <a:ext cx="95250" cy="76200"/>
        </a:xfrm>
        <a:prstGeom prst="rect">
          <a:avLst/>
        </a:prstGeom>
        <a:solidFill>
          <a:srgbClr val="FF0000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303</xdr:row>
      <xdr:rowOff>142875</xdr:rowOff>
    </xdr:from>
    <xdr:to>
      <xdr:col>5</xdr:col>
      <xdr:colOff>209550</xdr:colOff>
      <xdr:row>306</xdr:row>
      <xdr:rowOff>0</xdr:rowOff>
    </xdr:to>
    <xdr:sp>
      <xdr:nvSpPr>
        <xdr:cNvPr id="786" name="AutoShape 881"/>
        <xdr:cNvSpPr>
          <a:spLocks/>
        </xdr:cNvSpPr>
      </xdr:nvSpPr>
      <xdr:spPr>
        <a:xfrm flipH="1">
          <a:off x="657225" y="49530000"/>
          <a:ext cx="647700" cy="342900"/>
        </a:xfrm>
        <a:prstGeom prst="rtTriangle">
          <a:avLst/>
        </a:prstGeom>
        <a:pattFill prst="narVert">
          <a:fgClr>
            <a:srgbClr val="FFFF00"/>
          </a:fgClr>
          <a:bgClr>
            <a:srgbClr val="FFFFFF"/>
          </a:bgClr>
        </a:pattFill>
        <a:ln w="317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310</xdr:row>
      <xdr:rowOff>0</xdr:rowOff>
    </xdr:from>
    <xdr:to>
      <xdr:col>3</xdr:col>
      <xdr:colOff>0</xdr:colOff>
      <xdr:row>313</xdr:row>
      <xdr:rowOff>152400</xdr:rowOff>
    </xdr:to>
    <xdr:sp>
      <xdr:nvSpPr>
        <xdr:cNvPr id="787" name="Line 882"/>
        <xdr:cNvSpPr>
          <a:spLocks/>
        </xdr:cNvSpPr>
      </xdr:nvSpPr>
      <xdr:spPr>
        <a:xfrm>
          <a:off x="657225" y="50520600"/>
          <a:ext cx="0" cy="638175"/>
        </a:xfrm>
        <a:prstGeom prst="line">
          <a:avLst/>
        </a:prstGeom>
        <a:noFill/>
        <a:ln w="50800" cmpd="sng">
          <a:solidFill>
            <a:srgbClr val="00FF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308</xdr:row>
      <xdr:rowOff>0</xdr:rowOff>
    </xdr:from>
    <xdr:to>
      <xdr:col>21</xdr:col>
      <xdr:colOff>0</xdr:colOff>
      <xdr:row>309</xdr:row>
      <xdr:rowOff>152400</xdr:rowOff>
    </xdr:to>
    <xdr:sp>
      <xdr:nvSpPr>
        <xdr:cNvPr id="788" name="Line 883"/>
        <xdr:cNvSpPr>
          <a:spLocks/>
        </xdr:cNvSpPr>
      </xdr:nvSpPr>
      <xdr:spPr>
        <a:xfrm flipV="1">
          <a:off x="4600575" y="50196750"/>
          <a:ext cx="0" cy="31432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209550</xdr:colOff>
      <xdr:row>316</xdr:row>
      <xdr:rowOff>19050</xdr:rowOff>
    </xdr:from>
    <xdr:to>
      <xdr:col>4</xdr:col>
      <xdr:colOff>0</xdr:colOff>
      <xdr:row>317</xdr:row>
      <xdr:rowOff>152400</xdr:rowOff>
    </xdr:to>
    <xdr:sp>
      <xdr:nvSpPr>
        <xdr:cNvPr id="789" name="AutoShape 887"/>
        <xdr:cNvSpPr>
          <a:spLocks/>
        </xdr:cNvSpPr>
      </xdr:nvSpPr>
      <xdr:spPr>
        <a:xfrm>
          <a:off x="428625" y="51511200"/>
          <a:ext cx="447675" cy="295275"/>
        </a:xfrm>
        <a:prstGeom prst="upArrow">
          <a:avLst/>
        </a:prstGeom>
        <a:solidFill>
          <a:srgbClr val="00FF00">
            <a:alpha val="50000"/>
          </a:srgbClr>
        </a:solidFill>
        <a:ln w="31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209550</xdr:colOff>
      <xdr:row>316</xdr:row>
      <xdr:rowOff>9525</xdr:rowOff>
    </xdr:from>
    <xdr:to>
      <xdr:col>22</xdr:col>
      <xdr:colOff>0</xdr:colOff>
      <xdr:row>317</xdr:row>
      <xdr:rowOff>142875</xdr:rowOff>
    </xdr:to>
    <xdr:sp>
      <xdr:nvSpPr>
        <xdr:cNvPr id="790" name="AutoShape 888"/>
        <xdr:cNvSpPr>
          <a:spLocks/>
        </xdr:cNvSpPr>
      </xdr:nvSpPr>
      <xdr:spPr>
        <a:xfrm>
          <a:off x="4371975" y="51501675"/>
          <a:ext cx="447675" cy="295275"/>
        </a:xfrm>
        <a:prstGeom prst="upArrow">
          <a:avLst/>
        </a:prstGeom>
        <a:solidFill>
          <a:srgbClr val="FF0000">
            <a:alpha val="50000"/>
          </a:srgbClr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310</xdr:row>
      <xdr:rowOff>0</xdr:rowOff>
    </xdr:from>
    <xdr:to>
      <xdr:col>7</xdr:col>
      <xdr:colOff>104775</xdr:colOff>
      <xdr:row>311</xdr:row>
      <xdr:rowOff>0</xdr:rowOff>
    </xdr:to>
    <xdr:sp>
      <xdr:nvSpPr>
        <xdr:cNvPr id="791" name="AutoShape 889"/>
        <xdr:cNvSpPr>
          <a:spLocks/>
        </xdr:cNvSpPr>
      </xdr:nvSpPr>
      <xdr:spPr>
        <a:xfrm rot="18249627">
          <a:off x="1314450" y="50520600"/>
          <a:ext cx="323850" cy="161925"/>
        </a:xfrm>
        <a:prstGeom prst="downArrow">
          <a:avLst/>
        </a:prstGeom>
        <a:solidFill>
          <a:srgbClr val="00FF00">
            <a:alpha val="50000"/>
          </a:srgbClr>
        </a:solidFill>
        <a:ln w="31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133350</xdr:colOff>
      <xdr:row>311</xdr:row>
      <xdr:rowOff>9525</xdr:rowOff>
    </xdr:from>
    <xdr:to>
      <xdr:col>9</xdr:col>
      <xdr:colOff>9525</xdr:colOff>
      <xdr:row>312</xdr:row>
      <xdr:rowOff>9525</xdr:rowOff>
    </xdr:to>
    <xdr:sp>
      <xdr:nvSpPr>
        <xdr:cNvPr id="792" name="AutoShape 890"/>
        <xdr:cNvSpPr>
          <a:spLocks/>
        </xdr:cNvSpPr>
      </xdr:nvSpPr>
      <xdr:spPr>
        <a:xfrm rot="7449627">
          <a:off x="1666875" y="50692050"/>
          <a:ext cx="314325" cy="161925"/>
        </a:xfrm>
        <a:prstGeom prst="downArrow">
          <a:avLst/>
        </a:prstGeom>
        <a:solidFill>
          <a:srgbClr val="FF0000">
            <a:alpha val="50000"/>
          </a:srgbClr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59</xdr:row>
      <xdr:rowOff>0</xdr:rowOff>
    </xdr:from>
    <xdr:to>
      <xdr:col>20</xdr:col>
      <xdr:colOff>104775</xdr:colOff>
      <xdr:row>59</xdr:row>
      <xdr:rowOff>0</xdr:rowOff>
    </xdr:to>
    <xdr:sp>
      <xdr:nvSpPr>
        <xdr:cNvPr id="1" name="Line 19"/>
        <xdr:cNvSpPr>
          <a:spLocks/>
        </xdr:cNvSpPr>
      </xdr:nvSpPr>
      <xdr:spPr>
        <a:xfrm>
          <a:off x="771525" y="11239500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133350</xdr:colOff>
      <xdr:row>66</xdr:row>
      <xdr:rowOff>0</xdr:rowOff>
    </xdr:from>
    <xdr:to>
      <xdr:col>20</xdr:col>
      <xdr:colOff>114300</xdr:colOff>
      <xdr:row>66</xdr:row>
      <xdr:rowOff>0</xdr:rowOff>
    </xdr:to>
    <xdr:sp>
      <xdr:nvSpPr>
        <xdr:cNvPr id="2" name="Line 24"/>
        <xdr:cNvSpPr>
          <a:spLocks/>
        </xdr:cNvSpPr>
      </xdr:nvSpPr>
      <xdr:spPr>
        <a:xfrm>
          <a:off x="790575" y="12573000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114300</xdr:colOff>
      <xdr:row>72</xdr:row>
      <xdr:rowOff>0</xdr:rowOff>
    </xdr:from>
    <xdr:to>
      <xdr:col>20</xdr:col>
      <xdr:colOff>104775</xdr:colOff>
      <xdr:row>72</xdr:row>
      <xdr:rowOff>0</xdr:rowOff>
    </xdr:to>
    <xdr:sp>
      <xdr:nvSpPr>
        <xdr:cNvPr id="3" name="Line 28"/>
        <xdr:cNvSpPr>
          <a:spLocks/>
        </xdr:cNvSpPr>
      </xdr:nvSpPr>
      <xdr:spPr>
        <a:xfrm>
          <a:off x="771525" y="13716000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133350</xdr:colOff>
      <xdr:row>79</xdr:row>
      <xdr:rowOff>0</xdr:rowOff>
    </xdr:from>
    <xdr:to>
      <xdr:col>20</xdr:col>
      <xdr:colOff>114300</xdr:colOff>
      <xdr:row>79</xdr:row>
      <xdr:rowOff>0</xdr:rowOff>
    </xdr:to>
    <xdr:sp>
      <xdr:nvSpPr>
        <xdr:cNvPr id="4" name="Line 32"/>
        <xdr:cNvSpPr>
          <a:spLocks/>
        </xdr:cNvSpPr>
      </xdr:nvSpPr>
      <xdr:spPr>
        <a:xfrm>
          <a:off x="790575" y="15049500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142875</xdr:colOff>
      <xdr:row>85</xdr:row>
      <xdr:rowOff>0</xdr:rowOff>
    </xdr:from>
    <xdr:to>
      <xdr:col>20</xdr:col>
      <xdr:colOff>133350</xdr:colOff>
      <xdr:row>85</xdr:row>
      <xdr:rowOff>0</xdr:rowOff>
    </xdr:to>
    <xdr:sp>
      <xdr:nvSpPr>
        <xdr:cNvPr id="5" name="Line 36"/>
        <xdr:cNvSpPr>
          <a:spLocks/>
        </xdr:cNvSpPr>
      </xdr:nvSpPr>
      <xdr:spPr>
        <a:xfrm>
          <a:off x="800100" y="16192500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142875</xdr:colOff>
      <xdr:row>94</xdr:row>
      <xdr:rowOff>28575</xdr:rowOff>
    </xdr:from>
    <xdr:to>
      <xdr:col>20</xdr:col>
      <xdr:colOff>133350</xdr:colOff>
      <xdr:row>94</xdr:row>
      <xdr:rowOff>28575</xdr:rowOff>
    </xdr:to>
    <xdr:sp>
      <xdr:nvSpPr>
        <xdr:cNvPr id="6" name="Line 40"/>
        <xdr:cNvSpPr>
          <a:spLocks/>
        </xdr:cNvSpPr>
      </xdr:nvSpPr>
      <xdr:spPr>
        <a:xfrm>
          <a:off x="800100" y="17935575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47625</xdr:rowOff>
    </xdr:from>
    <xdr:to>
      <xdr:col>20</xdr:col>
      <xdr:colOff>0</xdr:colOff>
      <xdr:row>86</xdr:row>
      <xdr:rowOff>0</xdr:rowOff>
    </xdr:to>
    <xdr:grpSp>
      <xdr:nvGrpSpPr>
        <xdr:cNvPr id="7" name="Group 205"/>
        <xdr:cNvGrpSpPr>
          <a:grpSpLocks/>
        </xdr:cNvGrpSpPr>
      </xdr:nvGrpSpPr>
      <xdr:grpSpPr>
        <a:xfrm>
          <a:off x="876300" y="11096625"/>
          <a:ext cx="3505200" cy="5286375"/>
          <a:chOff x="68" y="1589"/>
          <a:chExt cx="272" cy="865"/>
        </a:xfrm>
        <a:solidFill>
          <a:srgbClr val="FFFFFF"/>
        </a:solidFill>
      </xdr:grpSpPr>
      <xdr:sp>
        <xdr:nvSpPr>
          <xdr:cNvPr id="8" name="Line 52"/>
          <xdr:cNvSpPr>
            <a:spLocks/>
          </xdr:cNvSpPr>
        </xdr:nvSpPr>
        <xdr:spPr>
          <a:xfrm>
            <a:off x="68" y="1589"/>
            <a:ext cx="0" cy="86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" name="Line 53"/>
          <xdr:cNvSpPr>
            <a:spLocks/>
          </xdr:cNvSpPr>
        </xdr:nvSpPr>
        <xdr:spPr>
          <a:xfrm>
            <a:off x="340" y="1589"/>
            <a:ext cx="0" cy="86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" name="Line 56"/>
          <xdr:cNvSpPr>
            <a:spLocks/>
          </xdr:cNvSpPr>
        </xdr:nvSpPr>
        <xdr:spPr>
          <a:xfrm>
            <a:off x="119" y="1589"/>
            <a:ext cx="0" cy="86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1" name="Line 57"/>
          <xdr:cNvSpPr>
            <a:spLocks/>
          </xdr:cNvSpPr>
        </xdr:nvSpPr>
        <xdr:spPr>
          <a:xfrm>
            <a:off x="187" y="1589"/>
            <a:ext cx="0" cy="86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2" name="Line 58"/>
          <xdr:cNvSpPr>
            <a:spLocks/>
          </xdr:cNvSpPr>
        </xdr:nvSpPr>
        <xdr:spPr>
          <a:xfrm>
            <a:off x="272" y="1589"/>
            <a:ext cx="0" cy="86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209550</xdr:colOff>
      <xdr:row>71</xdr:row>
      <xdr:rowOff>19050</xdr:rowOff>
    </xdr:from>
    <xdr:to>
      <xdr:col>10</xdr:col>
      <xdr:colOff>190500</xdr:colOff>
      <xdr:row>72</xdr:row>
      <xdr:rowOff>0</xdr:rowOff>
    </xdr:to>
    <xdr:sp>
      <xdr:nvSpPr>
        <xdr:cNvPr id="13" name="AutoShape 67"/>
        <xdr:cNvSpPr>
          <a:spLocks noChangeAspect="1"/>
        </xdr:cNvSpPr>
      </xdr:nvSpPr>
      <xdr:spPr>
        <a:xfrm flipH="1">
          <a:off x="866775" y="13544550"/>
          <a:ext cx="1514475" cy="171450"/>
        </a:xfrm>
        <a:prstGeom prst="rtTriangle">
          <a:avLst/>
        </a:prstGeom>
        <a:pattFill prst="ltVert">
          <a:fgClr>
            <a:srgbClr val="0000FF"/>
          </a:fgClr>
          <a:bgClr>
            <a:srgbClr val="CC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209550</xdr:colOff>
      <xdr:row>65</xdr:row>
      <xdr:rowOff>104775</xdr:rowOff>
    </xdr:from>
    <xdr:to>
      <xdr:col>6</xdr:col>
      <xdr:colOff>209550</xdr:colOff>
      <xdr:row>66</xdr:row>
      <xdr:rowOff>0</xdr:rowOff>
    </xdr:to>
    <xdr:sp>
      <xdr:nvSpPr>
        <xdr:cNvPr id="14" name="AutoShape 68"/>
        <xdr:cNvSpPr>
          <a:spLocks noChangeAspect="1"/>
        </xdr:cNvSpPr>
      </xdr:nvSpPr>
      <xdr:spPr>
        <a:xfrm flipH="1">
          <a:off x="866775" y="12487275"/>
          <a:ext cx="657225" cy="85725"/>
        </a:xfrm>
        <a:prstGeom prst="rtTriangle">
          <a:avLst/>
        </a:prstGeom>
        <a:pattFill prst="ltVert">
          <a:fgClr>
            <a:srgbClr val="0000FF"/>
          </a:fgClr>
          <a:bgClr>
            <a:srgbClr val="CC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209550</xdr:colOff>
      <xdr:row>77</xdr:row>
      <xdr:rowOff>76200</xdr:rowOff>
    </xdr:from>
    <xdr:to>
      <xdr:col>16</xdr:col>
      <xdr:colOff>0</xdr:colOff>
      <xdr:row>79</xdr:row>
      <xdr:rowOff>0</xdr:rowOff>
    </xdr:to>
    <xdr:sp>
      <xdr:nvSpPr>
        <xdr:cNvPr id="15" name="AutoShape 71"/>
        <xdr:cNvSpPr>
          <a:spLocks noChangeAspect="1"/>
        </xdr:cNvSpPr>
      </xdr:nvSpPr>
      <xdr:spPr>
        <a:xfrm flipH="1">
          <a:off x="866775" y="14744700"/>
          <a:ext cx="2638425" cy="304800"/>
        </a:xfrm>
        <a:prstGeom prst="rtTriangle">
          <a:avLst/>
        </a:prstGeom>
        <a:pattFill prst="ltVert">
          <a:fgClr>
            <a:srgbClr val="0000FF"/>
          </a:fgClr>
          <a:bgClr>
            <a:srgbClr val="CC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16</xdr:col>
      <xdr:colOff>9525</xdr:colOff>
      <xdr:row>79</xdr:row>
      <xdr:rowOff>0</xdr:rowOff>
    </xdr:from>
    <xdr:to>
      <xdr:col>20</xdr:col>
      <xdr:colOff>0</xdr:colOff>
      <xdr:row>79</xdr:row>
      <xdr:rowOff>85725</xdr:rowOff>
    </xdr:to>
    <xdr:sp>
      <xdr:nvSpPr>
        <xdr:cNvPr id="16" name="AutoShape 72"/>
        <xdr:cNvSpPr>
          <a:spLocks noChangeAspect="1"/>
        </xdr:cNvSpPr>
      </xdr:nvSpPr>
      <xdr:spPr>
        <a:xfrm rot="10800000" flipH="1">
          <a:off x="3514725" y="15049500"/>
          <a:ext cx="866775" cy="85725"/>
        </a:xfrm>
        <a:prstGeom prst="rtTriangle">
          <a:avLst/>
        </a:prstGeom>
        <a:pattFill prst="ltVert">
          <a:fgClr>
            <a:srgbClr val="FF0000"/>
          </a:fgClr>
          <a:bgClr>
            <a:srgbClr val="FFFFCC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11</xdr:col>
      <xdr:colOff>38100</xdr:colOff>
      <xdr:row>72</xdr:row>
      <xdr:rowOff>9525</xdr:rowOff>
    </xdr:from>
    <xdr:to>
      <xdr:col>20</xdr:col>
      <xdr:colOff>0</xdr:colOff>
      <xdr:row>73</xdr:row>
      <xdr:rowOff>28575</xdr:rowOff>
    </xdr:to>
    <xdr:sp>
      <xdr:nvSpPr>
        <xdr:cNvPr id="17" name="AutoShape 73"/>
        <xdr:cNvSpPr>
          <a:spLocks noChangeAspect="1"/>
        </xdr:cNvSpPr>
      </xdr:nvSpPr>
      <xdr:spPr>
        <a:xfrm rot="10800000" flipH="1">
          <a:off x="2447925" y="13725525"/>
          <a:ext cx="1933575" cy="209550"/>
        </a:xfrm>
        <a:prstGeom prst="rtTriangle">
          <a:avLst/>
        </a:prstGeom>
        <a:pattFill prst="ltVert">
          <a:fgClr>
            <a:srgbClr val="FF0000"/>
          </a:fgClr>
          <a:bgClr>
            <a:srgbClr val="FFFFCC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0</xdr:rowOff>
    </xdr:from>
    <xdr:to>
      <xdr:col>20</xdr:col>
      <xdr:colOff>0</xdr:colOff>
      <xdr:row>85</xdr:row>
      <xdr:rowOff>0</xdr:rowOff>
    </xdr:to>
    <xdr:sp>
      <xdr:nvSpPr>
        <xdr:cNvPr id="18" name="AutoShape 74"/>
        <xdr:cNvSpPr>
          <a:spLocks noChangeAspect="1"/>
        </xdr:cNvSpPr>
      </xdr:nvSpPr>
      <xdr:spPr>
        <a:xfrm flipH="1">
          <a:off x="876300" y="15811500"/>
          <a:ext cx="3505200" cy="381000"/>
        </a:xfrm>
        <a:prstGeom prst="rtTriangle">
          <a:avLst/>
        </a:prstGeom>
        <a:pattFill prst="ltVert">
          <a:fgClr>
            <a:srgbClr val="0000FF"/>
          </a:fgClr>
          <a:bgClr>
            <a:srgbClr val="CC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66</xdr:row>
      <xdr:rowOff>9525</xdr:rowOff>
    </xdr:from>
    <xdr:to>
      <xdr:col>20</xdr:col>
      <xdr:colOff>0</xdr:colOff>
      <xdr:row>67</xdr:row>
      <xdr:rowOff>114300</xdr:rowOff>
    </xdr:to>
    <xdr:sp>
      <xdr:nvSpPr>
        <xdr:cNvPr id="19" name="AutoShape 75"/>
        <xdr:cNvSpPr>
          <a:spLocks noChangeAspect="1"/>
        </xdr:cNvSpPr>
      </xdr:nvSpPr>
      <xdr:spPr>
        <a:xfrm rot="10800000" flipH="1">
          <a:off x="1533525" y="12582525"/>
          <a:ext cx="2847975" cy="295275"/>
        </a:xfrm>
        <a:prstGeom prst="rtTriangle">
          <a:avLst/>
        </a:prstGeom>
        <a:pattFill prst="ltVert">
          <a:fgClr>
            <a:srgbClr val="FF0000"/>
          </a:fgClr>
          <a:bgClr>
            <a:srgbClr val="FFFFCC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9525</xdr:rowOff>
    </xdr:from>
    <xdr:to>
      <xdr:col>20</xdr:col>
      <xdr:colOff>0</xdr:colOff>
      <xdr:row>61</xdr:row>
      <xdr:rowOff>9525</xdr:rowOff>
    </xdr:to>
    <xdr:sp>
      <xdr:nvSpPr>
        <xdr:cNvPr id="20" name="AutoShape 76"/>
        <xdr:cNvSpPr>
          <a:spLocks/>
        </xdr:cNvSpPr>
      </xdr:nvSpPr>
      <xdr:spPr>
        <a:xfrm rot="10800000" flipH="1">
          <a:off x="876300" y="11249025"/>
          <a:ext cx="3505200" cy="381000"/>
        </a:xfrm>
        <a:prstGeom prst="rtTriangle">
          <a:avLst/>
        </a:prstGeom>
        <a:pattFill prst="ltVert">
          <a:fgClr>
            <a:srgbClr val="FF0000"/>
          </a:fgClr>
          <a:bgClr>
            <a:srgbClr val="FFFFCC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7</xdr:col>
      <xdr:colOff>0</xdr:colOff>
      <xdr:row>64</xdr:row>
      <xdr:rowOff>0</xdr:rowOff>
    </xdr:to>
    <xdr:grpSp>
      <xdr:nvGrpSpPr>
        <xdr:cNvPr id="21" name="Group 123"/>
        <xdr:cNvGrpSpPr>
          <a:grpSpLocks/>
        </xdr:cNvGrpSpPr>
      </xdr:nvGrpSpPr>
      <xdr:grpSpPr>
        <a:xfrm>
          <a:off x="876300" y="12001500"/>
          <a:ext cx="657225" cy="190500"/>
          <a:chOff x="170" y="221"/>
          <a:chExt cx="51" cy="17"/>
        </a:xfrm>
        <a:solidFill>
          <a:srgbClr val="FFFFFF"/>
        </a:solidFill>
      </xdr:grpSpPr>
      <xdr:sp>
        <xdr:nvSpPr>
          <xdr:cNvPr id="22" name="Rectangle 81"/>
          <xdr:cNvSpPr>
            <a:spLocks/>
          </xdr:cNvSpPr>
        </xdr:nvSpPr>
        <xdr:spPr>
          <a:xfrm>
            <a:off x="170" y="221"/>
            <a:ext cx="51" cy="1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3" name="Line 85"/>
          <xdr:cNvSpPr>
            <a:spLocks/>
          </xdr:cNvSpPr>
        </xdr:nvSpPr>
        <xdr:spPr>
          <a:xfrm>
            <a:off x="187" y="221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4" name="Line 86"/>
          <xdr:cNvSpPr>
            <a:spLocks/>
          </xdr:cNvSpPr>
        </xdr:nvSpPr>
        <xdr:spPr>
          <a:xfrm>
            <a:off x="204" y="221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69</xdr:row>
      <xdr:rowOff>0</xdr:rowOff>
    </xdr:from>
    <xdr:to>
      <xdr:col>11</xdr:col>
      <xdr:colOff>0</xdr:colOff>
      <xdr:row>70</xdr:row>
      <xdr:rowOff>0</xdr:rowOff>
    </xdr:to>
    <xdr:grpSp>
      <xdr:nvGrpSpPr>
        <xdr:cNvPr id="25" name="Group 122"/>
        <xdr:cNvGrpSpPr>
          <a:grpSpLocks/>
        </xdr:cNvGrpSpPr>
      </xdr:nvGrpSpPr>
      <xdr:grpSpPr>
        <a:xfrm>
          <a:off x="876300" y="13144500"/>
          <a:ext cx="1533525" cy="190500"/>
          <a:chOff x="170" y="323"/>
          <a:chExt cx="119" cy="17"/>
        </a:xfrm>
        <a:solidFill>
          <a:srgbClr val="FFFFFF"/>
        </a:solidFill>
      </xdr:grpSpPr>
      <xdr:sp>
        <xdr:nvSpPr>
          <xdr:cNvPr id="26" name="Rectangle 80"/>
          <xdr:cNvSpPr>
            <a:spLocks/>
          </xdr:cNvSpPr>
        </xdr:nvSpPr>
        <xdr:spPr>
          <a:xfrm>
            <a:off x="170" y="323"/>
            <a:ext cx="119" cy="1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7" name="Line 87"/>
          <xdr:cNvSpPr>
            <a:spLocks/>
          </xdr:cNvSpPr>
        </xdr:nvSpPr>
        <xdr:spPr>
          <a:xfrm>
            <a:off x="187" y="323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8" name="Line 88"/>
          <xdr:cNvSpPr>
            <a:spLocks/>
          </xdr:cNvSpPr>
        </xdr:nvSpPr>
        <xdr:spPr>
          <a:xfrm>
            <a:off x="204" y="323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9" name="Line 89"/>
          <xdr:cNvSpPr>
            <a:spLocks/>
          </xdr:cNvSpPr>
        </xdr:nvSpPr>
        <xdr:spPr>
          <a:xfrm>
            <a:off x="221" y="323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0" name="Line 90"/>
          <xdr:cNvSpPr>
            <a:spLocks/>
          </xdr:cNvSpPr>
        </xdr:nvSpPr>
        <xdr:spPr>
          <a:xfrm>
            <a:off x="238" y="323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1" name="Line 91"/>
          <xdr:cNvSpPr>
            <a:spLocks/>
          </xdr:cNvSpPr>
        </xdr:nvSpPr>
        <xdr:spPr>
          <a:xfrm>
            <a:off x="255" y="323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2" name="Line 92"/>
          <xdr:cNvSpPr>
            <a:spLocks/>
          </xdr:cNvSpPr>
        </xdr:nvSpPr>
        <xdr:spPr>
          <a:xfrm>
            <a:off x="272" y="323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75</xdr:row>
      <xdr:rowOff>0</xdr:rowOff>
    </xdr:from>
    <xdr:to>
      <xdr:col>10</xdr:col>
      <xdr:colOff>0</xdr:colOff>
      <xdr:row>76</xdr:row>
      <xdr:rowOff>0</xdr:rowOff>
    </xdr:to>
    <xdr:sp>
      <xdr:nvSpPr>
        <xdr:cNvPr id="33" name="Line 98"/>
        <xdr:cNvSpPr>
          <a:spLocks/>
        </xdr:cNvSpPr>
      </xdr:nvSpPr>
      <xdr:spPr>
        <a:xfrm>
          <a:off x="2190750" y="14287500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16</xdr:col>
      <xdr:colOff>0</xdr:colOff>
      <xdr:row>76</xdr:row>
      <xdr:rowOff>0</xdr:rowOff>
    </xdr:to>
    <xdr:grpSp>
      <xdr:nvGrpSpPr>
        <xdr:cNvPr id="34" name="Group 121"/>
        <xdr:cNvGrpSpPr>
          <a:grpSpLocks/>
        </xdr:cNvGrpSpPr>
      </xdr:nvGrpSpPr>
      <xdr:grpSpPr>
        <a:xfrm>
          <a:off x="876300" y="14287500"/>
          <a:ext cx="2628900" cy="190500"/>
          <a:chOff x="170" y="408"/>
          <a:chExt cx="204" cy="17"/>
        </a:xfrm>
        <a:solidFill>
          <a:srgbClr val="FFFFFF"/>
        </a:solidFill>
      </xdr:grpSpPr>
      <xdr:sp>
        <xdr:nvSpPr>
          <xdr:cNvPr id="35" name="Rectangle 79"/>
          <xdr:cNvSpPr>
            <a:spLocks/>
          </xdr:cNvSpPr>
        </xdr:nvSpPr>
        <xdr:spPr>
          <a:xfrm>
            <a:off x="170" y="408"/>
            <a:ext cx="204" cy="1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6" name="Line 93"/>
          <xdr:cNvSpPr>
            <a:spLocks/>
          </xdr:cNvSpPr>
        </xdr:nvSpPr>
        <xdr:spPr>
          <a:xfrm>
            <a:off x="187" y="408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7" name="Line 94"/>
          <xdr:cNvSpPr>
            <a:spLocks/>
          </xdr:cNvSpPr>
        </xdr:nvSpPr>
        <xdr:spPr>
          <a:xfrm>
            <a:off x="204" y="408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8" name="Line 95"/>
          <xdr:cNvSpPr>
            <a:spLocks/>
          </xdr:cNvSpPr>
        </xdr:nvSpPr>
        <xdr:spPr>
          <a:xfrm>
            <a:off x="221" y="408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9" name="Line 96"/>
          <xdr:cNvSpPr>
            <a:spLocks/>
          </xdr:cNvSpPr>
        </xdr:nvSpPr>
        <xdr:spPr>
          <a:xfrm>
            <a:off x="238" y="408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0" name="Line 97"/>
          <xdr:cNvSpPr>
            <a:spLocks/>
          </xdr:cNvSpPr>
        </xdr:nvSpPr>
        <xdr:spPr>
          <a:xfrm>
            <a:off x="255" y="408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1" name="Line 99"/>
          <xdr:cNvSpPr>
            <a:spLocks/>
          </xdr:cNvSpPr>
        </xdr:nvSpPr>
        <xdr:spPr>
          <a:xfrm>
            <a:off x="272" y="408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2" name="Line 100"/>
          <xdr:cNvSpPr>
            <a:spLocks/>
          </xdr:cNvSpPr>
        </xdr:nvSpPr>
        <xdr:spPr>
          <a:xfrm>
            <a:off x="289" y="408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3" name="Line 101"/>
          <xdr:cNvSpPr>
            <a:spLocks/>
          </xdr:cNvSpPr>
        </xdr:nvSpPr>
        <xdr:spPr>
          <a:xfrm>
            <a:off x="306" y="408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4" name="Line 102"/>
          <xdr:cNvSpPr>
            <a:spLocks/>
          </xdr:cNvSpPr>
        </xdr:nvSpPr>
        <xdr:spPr>
          <a:xfrm>
            <a:off x="323" y="408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5" name="Line 103"/>
          <xdr:cNvSpPr>
            <a:spLocks/>
          </xdr:cNvSpPr>
        </xdr:nvSpPr>
        <xdr:spPr>
          <a:xfrm>
            <a:off x="340" y="408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6" name="Line 104"/>
          <xdr:cNvSpPr>
            <a:spLocks/>
          </xdr:cNvSpPr>
        </xdr:nvSpPr>
        <xdr:spPr>
          <a:xfrm>
            <a:off x="357" y="408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81</xdr:row>
      <xdr:rowOff>0</xdr:rowOff>
    </xdr:from>
    <xdr:to>
      <xdr:col>20</xdr:col>
      <xdr:colOff>0</xdr:colOff>
      <xdr:row>82</xdr:row>
      <xdr:rowOff>0</xdr:rowOff>
    </xdr:to>
    <xdr:grpSp>
      <xdr:nvGrpSpPr>
        <xdr:cNvPr id="47" name="Group 120"/>
        <xdr:cNvGrpSpPr>
          <a:grpSpLocks/>
        </xdr:cNvGrpSpPr>
      </xdr:nvGrpSpPr>
      <xdr:grpSpPr>
        <a:xfrm>
          <a:off x="876300" y="15430500"/>
          <a:ext cx="3505200" cy="190500"/>
          <a:chOff x="170" y="510"/>
          <a:chExt cx="272" cy="17"/>
        </a:xfrm>
        <a:solidFill>
          <a:srgbClr val="FFFFFF"/>
        </a:solidFill>
      </xdr:grpSpPr>
      <xdr:sp>
        <xdr:nvSpPr>
          <xdr:cNvPr id="48" name="Rectangle 78"/>
          <xdr:cNvSpPr>
            <a:spLocks/>
          </xdr:cNvSpPr>
        </xdr:nvSpPr>
        <xdr:spPr>
          <a:xfrm>
            <a:off x="170" y="510"/>
            <a:ext cx="272" cy="1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9" name="Line 105"/>
          <xdr:cNvSpPr>
            <a:spLocks/>
          </xdr:cNvSpPr>
        </xdr:nvSpPr>
        <xdr:spPr>
          <a:xfrm>
            <a:off x="187" y="510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0" name="Line 106"/>
          <xdr:cNvSpPr>
            <a:spLocks/>
          </xdr:cNvSpPr>
        </xdr:nvSpPr>
        <xdr:spPr>
          <a:xfrm>
            <a:off x="204" y="510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1" name="Line 107"/>
          <xdr:cNvSpPr>
            <a:spLocks/>
          </xdr:cNvSpPr>
        </xdr:nvSpPr>
        <xdr:spPr>
          <a:xfrm>
            <a:off x="221" y="510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2" name="Line 108"/>
          <xdr:cNvSpPr>
            <a:spLocks/>
          </xdr:cNvSpPr>
        </xdr:nvSpPr>
        <xdr:spPr>
          <a:xfrm>
            <a:off x="238" y="510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3" name="Line 109"/>
          <xdr:cNvSpPr>
            <a:spLocks/>
          </xdr:cNvSpPr>
        </xdr:nvSpPr>
        <xdr:spPr>
          <a:xfrm>
            <a:off x="255" y="510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4" name="Line 110"/>
          <xdr:cNvSpPr>
            <a:spLocks/>
          </xdr:cNvSpPr>
        </xdr:nvSpPr>
        <xdr:spPr>
          <a:xfrm>
            <a:off x="272" y="510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5" name="Line 111"/>
          <xdr:cNvSpPr>
            <a:spLocks/>
          </xdr:cNvSpPr>
        </xdr:nvSpPr>
        <xdr:spPr>
          <a:xfrm>
            <a:off x="289" y="510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6" name="Line 112"/>
          <xdr:cNvSpPr>
            <a:spLocks/>
          </xdr:cNvSpPr>
        </xdr:nvSpPr>
        <xdr:spPr>
          <a:xfrm>
            <a:off x="306" y="510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7" name="Line 113"/>
          <xdr:cNvSpPr>
            <a:spLocks/>
          </xdr:cNvSpPr>
        </xdr:nvSpPr>
        <xdr:spPr>
          <a:xfrm>
            <a:off x="323" y="510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8" name="Line 114"/>
          <xdr:cNvSpPr>
            <a:spLocks/>
          </xdr:cNvSpPr>
        </xdr:nvSpPr>
        <xdr:spPr>
          <a:xfrm>
            <a:off x="340" y="510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9" name="Line 115"/>
          <xdr:cNvSpPr>
            <a:spLocks/>
          </xdr:cNvSpPr>
        </xdr:nvSpPr>
        <xdr:spPr>
          <a:xfrm>
            <a:off x="357" y="510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0" name="Line 116"/>
          <xdr:cNvSpPr>
            <a:spLocks/>
          </xdr:cNvSpPr>
        </xdr:nvSpPr>
        <xdr:spPr>
          <a:xfrm>
            <a:off x="374" y="510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1" name="Line 117"/>
          <xdr:cNvSpPr>
            <a:spLocks/>
          </xdr:cNvSpPr>
        </xdr:nvSpPr>
        <xdr:spPr>
          <a:xfrm>
            <a:off x="391" y="510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2" name="Line 118"/>
          <xdr:cNvSpPr>
            <a:spLocks/>
          </xdr:cNvSpPr>
        </xdr:nvSpPr>
        <xdr:spPr>
          <a:xfrm>
            <a:off x="408" y="510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3" name="Line 119"/>
          <xdr:cNvSpPr>
            <a:spLocks/>
          </xdr:cNvSpPr>
        </xdr:nvSpPr>
        <xdr:spPr>
          <a:xfrm>
            <a:off x="425" y="510"/>
            <a:ext cx="0" cy="1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58</xdr:row>
      <xdr:rowOff>0</xdr:rowOff>
    </xdr:to>
    <xdr:sp>
      <xdr:nvSpPr>
        <xdr:cNvPr id="64" name="Line 132"/>
        <xdr:cNvSpPr>
          <a:spLocks/>
        </xdr:cNvSpPr>
      </xdr:nvSpPr>
      <xdr:spPr>
        <a:xfrm>
          <a:off x="2847975" y="10858500"/>
          <a:ext cx="0" cy="190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20</xdr:col>
      <xdr:colOff>0</xdr:colOff>
      <xdr:row>58</xdr:row>
      <xdr:rowOff>0</xdr:rowOff>
    </xdr:to>
    <xdr:grpSp>
      <xdr:nvGrpSpPr>
        <xdr:cNvPr id="65" name="Group 170"/>
        <xdr:cNvGrpSpPr>
          <a:grpSpLocks/>
        </xdr:cNvGrpSpPr>
      </xdr:nvGrpSpPr>
      <xdr:grpSpPr>
        <a:xfrm>
          <a:off x="876300" y="10858500"/>
          <a:ext cx="3505200" cy="190500"/>
          <a:chOff x="170" y="136"/>
          <a:chExt cx="272" cy="17"/>
        </a:xfrm>
        <a:solidFill>
          <a:srgbClr val="FFFFFF"/>
        </a:solidFill>
      </xdr:grpSpPr>
      <xdr:sp>
        <xdr:nvSpPr>
          <xdr:cNvPr id="66" name="Rectangle 77"/>
          <xdr:cNvSpPr>
            <a:spLocks/>
          </xdr:cNvSpPr>
        </xdr:nvSpPr>
        <xdr:spPr>
          <a:xfrm>
            <a:off x="170" y="136"/>
            <a:ext cx="272" cy="17"/>
          </a:xfrm>
          <a:prstGeom prst="rect">
            <a:avLst/>
          </a:prstGeom>
          <a:solidFill>
            <a:srgbClr val="FFFFCC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7" name="Line 124"/>
          <xdr:cNvSpPr>
            <a:spLocks/>
          </xdr:cNvSpPr>
        </xdr:nvSpPr>
        <xdr:spPr>
          <a:xfrm>
            <a:off x="187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8" name="Line 125"/>
          <xdr:cNvSpPr>
            <a:spLocks/>
          </xdr:cNvSpPr>
        </xdr:nvSpPr>
        <xdr:spPr>
          <a:xfrm>
            <a:off x="204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9" name="Line 126"/>
          <xdr:cNvSpPr>
            <a:spLocks/>
          </xdr:cNvSpPr>
        </xdr:nvSpPr>
        <xdr:spPr>
          <a:xfrm>
            <a:off x="221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0" name="Line 127"/>
          <xdr:cNvSpPr>
            <a:spLocks/>
          </xdr:cNvSpPr>
        </xdr:nvSpPr>
        <xdr:spPr>
          <a:xfrm>
            <a:off x="255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1" name="Line 128"/>
          <xdr:cNvSpPr>
            <a:spLocks/>
          </xdr:cNvSpPr>
        </xdr:nvSpPr>
        <xdr:spPr>
          <a:xfrm>
            <a:off x="238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2" name="Line 129"/>
          <xdr:cNvSpPr>
            <a:spLocks/>
          </xdr:cNvSpPr>
        </xdr:nvSpPr>
        <xdr:spPr>
          <a:xfrm>
            <a:off x="272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3" name="Line 130"/>
          <xdr:cNvSpPr>
            <a:spLocks/>
          </xdr:cNvSpPr>
        </xdr:nvSpPr>
        <xdr:spPr>
          <a:xfrm>
            <a:off x="289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4" name="Line 131"/>
          <xdr:cNvSpPr>
            <a:spLocks/>
          </xdr:cNvSpPr>
        </xdr:nvSpPr>
        <xdr:spPr>
          <a:xfrm>
            <a:off x="306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5" name="Line 133"/>
          <xdr:cNvSpPr>
            <a:spLocks/>
          </xdr:cNvSpPr>
        </xdr:nvSpPr>
        <xdr:spPr>
          <a:xfrm>
            <a:off x="323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6" name="Line 134"/>
          <xdr:cNvSpPr>
            <a:spLocks/>
          </xdr:cNvSpPr>
        </xdr:nvSpPr>
        <xdr:spPr>
          <a:xfrm>
            <a:off x="340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7" name="Line 135"/>
          <xdr:cNvSpPr>
            <a:spLocks/>
          </xdr:cNvSpPr>
        </xdr:nvSpPr>
        <xdr:spPr>
          <a:xfrm>
            <a:off x="357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8" name="Line 136"/>
          <xdr:cNvSpPr>
            <a:spLocks/>
          </xdr:cNvSpPr>
        </xdr:nvSpPr>
        <xdr:spPr>
          <a:xfrm>
            <a:off x="374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9" name="Line 137"/>
          <xdr:cNvSpPr>
            <a:spLocks/>
          </xdr:cNvSpPr>
        </xdr:nvSpPr>
        <xdr:spPr>
          <a:xfrm>
            <a:off x="408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0" name="Line 138"/>
          <xdr:cNvSpPr>
            <a:spLocks/>
          </xdr:cNvSpPr>
        </xdr:nvSpPr>
        <xdr:spPr>
          <a:xfrm>
            <a:off x="391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1" name="Line 141"/>
          <xdr:cNvSpPr>
            <a:spLocks/>
          </xdr:cNvSpPr>
        </xdr:nvSpPr>
        <xdr:spPr>
          <a:xfrm>
            <a:off x="425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64</xdr:row>
      <xdr:rowOff>0</xdr:rowOff>
    </xdr:from>
    <xdr:to>
      <xdr:col>20</xdr:col>
      <xdr:colOff>0</xdr:colOff>
      <xdr:row>65</xdr:row>
      <xdr:rowOff>0</xdr:rowOff>
    </xdr:to>
    <xdr:grpSp>
      <xdr:nvGrpSpPr>
        <xdr:cNvPr id="82" name="Group 169"/>
        <xdr:cNvGrpSpPr>
          <a:grpSpLocks/>
        </xdr:cNvGrpSpPr>
      </xdr:nvGrpSpPr>
      <xdr:grpSpPr>
        <a:xfrm>
          <a:off x="1533525" y="12192000"/>
          <a:ext cx="2847975" cy="190500"/>
          <a:chOff x="221" y="238"/>
          <a:chExt cx="221" cy="17"/>
        </a:xfrm>
        <a:solidFill>
          <a:srgbClr val="FFFFFF"/>
        </a:solidFill>
      </xdr:grpSpPr>
      <xdr:sp>
        <xdr:nvSpPr>
          <xdr:cNvPr id="83" name="Rectangle 82"/>
          <xdr:cNvSpPr>
            <a:spLocks/>
          </xdr:cNvSpPr>
        </xdr:nvSpPr>
        <xdr:spPr>
          <a:xfrm>
            <a:off x="221" y="238"/>
            <a:ext cx="221" cy="17"/>
          </a:xfrm>
          <a:prstGeom prst="rect">
            <a:avLst/>
          </a:prstGeom>
          <a:solidFill>
            <a:srgbClr val="FFFFCC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4" name="Line 143"/>
          <xdr:cNvSpPr>
            <a:spLocks/>
          </xdr:cNvSpPr>
        </xdr:nvSpPr>
        <xdr:spPr>
          <a:xfrm>
            <a:off x="238" y="238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5" name="Line 144"/>
          <xdr:cNvSpPr>
            <a:spLocks/>
          </xdr:cNvSpPr>
        </xdr:nvSpPr>
        <xdr:spPr>
          <a:xfrm>
            <a:off x="255" y="238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6" name="Line 145"/>
          <xdr:cNvSpPr>
            <a:spLocks/>
          </xdr:cNvSpPr>
        </xdr:nvSpPr>
        <xdr:spPr>
          <a:xfrm>
            <a:off x="272" y="238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7" name="Line 146"/>
          <xdr:cNvSpPr>
            <a:spLocks/>
          </xdr:cNvSpPr>
        </xdr:nvSpPr>
        <xdr:spPr>
          <a:xfrm>
            <a:off x="289" y="238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8" name="Line 147"/>
          <xdr:cNvSpPr>
            <a:spLocks/>
          </xdr:cNvSpPr>
        </xdr:nvSpPr>
        <xdr:spPr>
          <a:xfrm>
            <a:off x="306" y="238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9" name="Line 148"/>
          <xdr:cNvSpPr>
            <a:spLocks/>
          </xdr:cNvSpPr>
        </xdr:nvSpPr>
        <xdr:spPr>
          <a:xfrm>
            <a:off x="323" y="238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0" name="Line 149"/>
          <xdr:cNvSpPr>
            <a:spLocks/>
          </xdr:cNvSpPr>
        </xdr:nvSpPr>
        <xdr:spPr>
          <a:xfrm>
            <a:off x="340" y="238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1" name="Line 150"/>
          <xdr:cNvSpPr>
            <a:spLocks/>
          </xdr:cNvSpPr>
        </xdr:nvSpPr>
        <xdr:spPr>
          <a:xfrm>
            <a:off x="357" y="238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2" name="Line 151"/>
          <xdr:cNvSpPr>
            <a:spLocks/>
          </xdr:cNvSpPr>
        </xdr:nvSpPr>
        <xdr:spPr>
          <a:xfrm>
            <a:off x="374" y="238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3" name="Line 152"/>
          <xdr:cNvSpPr>
            <a:spLocks/>
          </xdr:cNvSpPr>
        </xdr:nvSpPr>
        <xdr:spPr>
          <a:xfrm>
            <a:off x="391" y="238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4" name="Line 153"/>
          <xdr:cNvSpPr>
            <a:spLocks/>
          </xdr:cNvSpPr>
        </xdr:nvSpPr>
        <xdr:spPr>
          <a:xfrm>
            <a:off x="408" y="238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5" name="Line 154"/>
          <xdr:cNvSpPr>
            <a:spLocks/>
          </xdr:cNvSpPr>
        </xdr:nvSpPr>
        <xdr:spPr>
          <a:xfrm>
            <a:off x="425" y="238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70</xdr:row>
      <xdr:rowOff>0</xdr:rowOff>
    </xdr:from>
    <xdr:to>
      <xdr:col>20</xdr:col>
      <xdr:colOff>0</xdr:colOff>
      <xdr:row>71</xdr:row>
      <xdr:rowOff>0</xdr:rowOff>
    </xdr:to>
    <xdr:grpSp>
      <xdr:nvGrpSpPr>
        <xdr:cNvPr id="96" name="Group 168"/>
        <xdr:cNvGrpSpPr>
          <a:grpSpLocks/>
        </xdr:cNvGrpSpPr>
      </xdr:nvGrpSpPr>
      <xdr:grpSpPr>
        <a:xfrm>
          <a:off x="2409825" y="13335000"/>
          <a:ext cx="1971675" cy="190500"/>
          <a:chOff x="289" y="340"/>
          <a:chExt cx="153" cy="17"/>
        </a:xfrm>
        <a:solidFill>
          <a:srgbClr val="FFFFFF"/>
        </a:solidFill>
      </xdr:grpSpPr>
      <xdr:sp>
        <xdr:nvSpPr>
          <xdr:cNvPr id="97" name="Rectangle 83"/>
          <xdr:cNvSpPr>
            <a:spLocks/>
          </xdr:cNvSpPr>
        </xdr:nvSpPr>
        <xdr:spPr>
          <a:xfrm>
            <a:off x="289" y="340"/>
            <a:ext cx="153" cy="17"/>
          </a:xfrm>
          <a:prstGeom prst="rect">
            <a:avLst/>
          </a:prstGeom>
          <a:solidFill>
            <a:srgbClr val="FFFFCC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8" name="Line 142"/>
          <xdr:cNvSpPr>
            <a:spLocks/>
          </xdr:cNvSpPr>
        </xdr:nvSpPr>
        <xdr:spPr>
          <a:xfrm>
            <a:off x="306" y="340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9" name="Line 155"/>
          <xdr:cNvSpPr>
            <a:spLocks/>
          </xdr:cNvSpPr>
        </xdr:nvSpPr>
        <xdr:spPr>
          <a:xfrm>
            <a:off x="323" y="340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0" name="Line 156"/>
          <xdr:cNvSpPr>
            <a:spLocks/>
          </xdr:cNvSpPr>
        </xdr:nvSpPr>
        <xdr:spPr>
          <a:xfrm>
            <a:off x="340" y="340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1" name="Line 157"/>
          <xdr:cNvSpPr>
            <a:spLocks/>
          </xdr:cNvSpPr>
        </xdr:nvSpPr>
        <xdr:spPr>
          <a:xfrm>
            <a:off x="357" y="340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2" name="Line 158"/>
          <xdr:cNvSpPr>
            <a:spLocks/>
          </xdr:cNvSpPr>
        </xdr:nvSpPr>
        <xdr:spPr>
          <a:xfrm>
            <a:off x="374" y="340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3" name="Line 159"/>
          <xdr:cNvSpPr>
            <a:spLocks/>
          </xdr:cNvSpPr>
        </xdr:nvSpPr>
        <xdr:spPr>
          <a:xfrm>
            <a:off x="391" y="340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4" name="Line 160"/>
          <xdr:cNvSpPr>
            <a:spLocks/>
          </xdr:cNvSpPr>
        </xdr:nvSpPr>
        <xdr:spPr>
          <a:xfrm>
            <a:off x="408" y="340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5" name="Line 161"/>
          <xdr:cNvSpPr>
            <a:spLocks/>
          </xdr:cNvSpPr>
        </xdr:nvSpPr>
        <xdr:spPr>
          <a:xfrm>
            <a:off x="425" y="340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76</xdr:row>
      <xdr:rowOff>0</xdr:rowOff>
    </xdr:from>
    <xdr:to>
      <xdr:col>20</xdr:col>
      <xdr:colOff>0</xdr:colOff>
      <xdr:row>77</xdr:row>
      <xdr:rowOff>0</xdr:rowOff>
    </xdr:to>
    <xdr:grpSp>
      <xdr:nvGrpSpPr>
        <xdr:cNvPr id="106" name="Group 167"/>
        <xdr:cNvGrpSpPr>
          <a:grpSpLocks/>
        </xdr:cNvGrpSpPr>
      </xdr:nvGrpSpPr>
      <xdr:grpSpPr>
        <a:xfrm>
          <a:off x="3505200" y="14478000"/>
          <a:ext cx="876300" cy="190500"/>
          <a:chOff x="374" y="425"/>
          <a:chExt cx="68" cy="17"/>
        </a:xfrm>
        <a:solidFill>
          <a:srgbClr val="FFFFFF"/>
        </a:solidFill>
      </xdr:grpSpPr>
      <xdr:sp>
        <xdr:nvSpPr>
          <xdr:cNvPr id="107" name="Rectangle 84"/>
          <xdr:cNvSpPr>
            <a:spLocks/>
          </xdr:cNvSpPr>
        </xdr:nvSpPr>
        <xdr:spPr>
          <a:xfrm>
            <a:off x="374" y="425"/>
            <a:ext cx="68" cy="17"/>
          </a:xfrm>
          <a:prstGeom prst="rect">
            <a:avLst/>
          </a:prstGeom>
          <a:solidFill>
            <a:srgbClr val="FFFFCC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8" name="Line 164"/>
          <xdr:cNvSpPr>
            <a:spLocks/>
          </xdr:cNvSpPr>
        </xdr:nvSpPr>
        <xdr:spPr>
          <a:xfrm>
            <a:off x="408" y="425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9" name="Line 165"/>
          <xdr:cNvSpPr>
            <a:spLocks/>
          </xdr:cNvSpPr>
        </xdr:nvSpPr>
        <xdr:spPr>
          <a:xfrm>
            <a:off x="425" y="425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10" name="Line 166"/>
          <xdr:cNvSpPr>
            <a:spLocks/>
          </xdr:cNvSpPr>
        </xdr:nvSpPr>
        <xdr:spPr>
          <a:xfrm>
            <a:off x="391" y="425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142875</xdr:colOff>
      <xdr:row>55</xdr:row>
      <xdr:rowOff>123825</xdr:rowOff>
    </xdr:from>
    <xdr:to>
      <xdr:col>20</xdr:col>
      <xdr:colOff>76200</xdr:colOff>
      <xdr:row>56</xdr:row>
      <xdr:rowOff>76200</xdr:rowOff>
    </xdr:to>
    <xdr:grpSp>
      <xdr:nvGrpSpPr>
        <xdr:cNvPr id="111" name="Group 175"/>
        <xdr:cNvGrpSpPr>
          <a:grpSpLocks/>
        </xdr:cNvGrpSpPr>
      </xdr:nvGrpSpPr>
      <xdr:grpSpPr>
        <a:xfrm>
          <a:off x="800100" y="10601325"/>
          <a:ext cx="3657600" cy="142875"/>
          <a:chOff x="28" y="1150"/>
          <a:chExt cx="284" cy="12"/>
        </a:xfrm>
        <a:solidFill>
          <a:srgbClr val="FFFFFF"/>
        </a:solidFill>
      </xdr:grpSpPr>
      <xdr:sp>
        <xdr:nvSpPr>
          <xdr:cNvPr id="112" name="Line 171"/>
          <xdr:cNvSpPr>
            <a:spLocks/>
          </xdr:cNvSpPr>
        </xdr:nvSpPr>
        <xdr:spPr>
          <a:xfrm>
            <a:off x="28" y="1156"/>
            <a:ext cx="28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13" name="Line 172"/>
          <xdr:cNvSpPr>
            <a:spLocks/>
          </xdr:cNvSpPr>
        </xdr:nvSpPr>
        <xdr:spPr>
          <a:xfrm>
            <a:off x="34" y="115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14" name="Line 174"/>
          <xdr:cNvSpPr>
            <a:spLocks/>
          </xdr:cNvSpPr>
        </xdr:nvSpPr>
        <xdr:spPr>
          <a:xfrm>
            <a:off x="306" y="115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142875</xdr:colOff>
      <xdr:row>53</xdr:row>
      <xdr:rowOff>123825</xdr:rowOff>
    </xdr:from>
    <xdr:to>
      <xdr:col>20</xdr:col>
      <xdr:colOff>76200</xdr:colOff>
      <xdr:row>54</xdr:row>
      <xdr:rowOff>76200</xdr:rowOff>
    </xdr:to>
    <xdr:grpSp>
      <xdr:nvGrpSpPr>
        <xdr:cNvPr id="115" name="Group 176"/>
        <xdr:cNvGrpSpPr>
          <a:grpSpLocks/>
        </xdr:cNvGrpSpPr>
      </xdr:nvGrpSpPr>
      <xdr:grpSpPr>
        <a:xfrm>
          <a:off x="800100" y="10220325"/>
          <a:ext cx="3657600" cy="142875"/>
          <a:chOff x="28" y="1150"/>
          <a:chExt cx="284" cy="12"/>
        </a:xfrm>
        <a:solidFill>
          <a:srgbClr val="FFFFFF"/>
        </a:solidFill>
      </xdr:grpSpPr>
      <xdr:sp>
        <xdr:nvSpPr>
          <xdr:cNvPr id="116" name="Line 177"/>
          <xdr:cNvSpPr>
            <a:spLocks/>
          </xdr:cNvSpPr>
        </xdr:nvSpPr>
        <xdr:spPr>
          <a:xfrm>
            <a:off x="28" y="1156"/>
            <a:ext cx="28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17" name="Line 178"/>
          <xdr:cNvSpPr>
            <a:spLocks/>
          </xdr:cNvSpPr>
        </xdr:nvSpPr>
        <xdr:spPr>
          <a:xfrm>
            <a:off x="34" y="115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18" name="Line 179"/>
          <xdr:cNvSpPr>
            <a:spLocks/>
          </xdr:cNvSpPr>
        </xdr:nvSpPr>
        <xdr:spPr>
          <a:xfrm>
            <a:off x="306" y="115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142875</xdr:colOff>
      <xdr:row>52</xdr:row>
      <xdr:rowOff>123825</xdr:rowOff>
    </xdr:from>
    <xdr:to>
      <xdr:col>20</xdr:col>
      <xdr:colOff>76200</xdr:colOff>
      <xdr:row>53</xdr:row>
      <xdr:rowOff>76200</xdr:rowOff>
    </xdr:to>
    <xdr:grpSp>
      <xdr:nvGrpSpPr>
        <xdr:cNvPr id="119" name="Group 180"/>
        <xdr:cNvGrpSpPr>
          <a:grpSpLocks/>
        </xdr:cNvGrpSpPr>
      </xdr:nvGrpSpPr>
      <xdr:grpSpPr>
        <a:xfrm>
          <a:off x="800100" y="10029825"/>
          <a:ext cx="3657600" cy="142875"/>
          <a:chOff x="28" y="1150"/>
          <a:chExt cx="284" cy="12"/>
        </a:xfrm>
        <a:solidFill>
          <a:srgbClr val="FFFFFF"/>
        </a:solidFill>
      </xdr:grpSpPr>
      <xdr:sp>
        <xdr:nvSpPr>
          <xdr:cNvPr id="120" name="Line 181"/>
          <xdr:cNvSpPr>
            <a:spLocks/>
          </xdr:cNvSpPr>
        </xdr:nvSpPr>
        <xdr:spPr>
          <a:xfrm>
            <a:off x="28" y="1156"/>
            <a:ext cx="28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21" name="Line 182"/>
          <xdr:cNvSpPr>
            <a:spLocks/>
          </xdr:cNvSpPr>
        </xdr:nvSpPr>
        <xdr:spPr>
          <a:xfrm>
            <a:off x="34" y="115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22" name="Line 183"/>
          <xdr:cNvSpPr>
            <a:spLocks/>
          </xdr:cNvSpPr>
        </xdr:nvSpPr>
        <xdr:spPr>
          <a:xfrm>
            <a:off x="306" y="115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142875</xdr:colOff>
      <xdr:row>51</xdr:row>
      <xdr:rowOff>123825</xdr:rowOff>
    </xdr:from>
    <xdr:to>
      <xdr:col>20</xdr:col>
      <xdr:colOff>76200</xdr:colOff>
      <xdr:row>52</xdr:row>
      <xdr:rowOff>76200</xdr:rowOff>
    </xdr:to>
    <xdr:grpSp>
      <xdr:nvGrpSpPr>
        <xdr:cNvPr id="123" name="Group 184"/>
        <xdr:cNvGrpSpPr>
          <a:grpSpLocks/>
        </xdr:cNvGrpSpPr>
      </xdr:nvGrpSpPr>
      <xdr:grpSpPr>
        <a:xfrm>
          <a:off x="800100" y="9839325"/>
          <a:ext cx="3657600" cy="142875"/>
          <a:chOff x="28" y="1150"/>
          <a:chExt cx="284" cy="12"/>
        </a:xfrm>
        <a:solidFill>
          <a:srgbClr val="FFFFFF"/>
        </a:solidFill>
      </xdr:grpSpPr>
      <xdr:sp>
        <xdr:nvSpPr>
          <xdr:cNvPr id="124" name="Line 185"/>
          <xdr:cNvSpPr>
            <a:spLocks/>
          </xdr:cNvSpPr>
        </xdr:nvSpPr>
        <xdr:spPr>
          <a:xfrm>
            <a:off x="28" y="1156"/>
            <a:ext cx="28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25" name="Line 186"/>
          <xdr:cNvSpPr>
            <a:spLocks/>
          </xdr:cNvSpPr>
        </xdr:nvSpPr>
        <xdr:spPr>
          <a:xfrm>
            <a:off x="34" y="115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26" name="Line 187"/>
          <xdr:cNvSpPr>
            <a:spLocks/>
          </xdr:cNvSpPr>
        </xdr:nvSpPr>
        <xdr:spPr>
          <a:xfrm>
            <a:off x="306" y="115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52</xdr:row>
      <xdr:rowOff>142875</xdr:rowOff>
    </xdr:from>
    <xdr:to>
      <xdr:col>11</xdr:col>
      <xdr:colOff>0</xdr:colOff>
      <xdr:row>53</xdr:row>
      <xdr:rowOff>85725</xdr:rowOff>
    </xdr:to>
    <xdr:sp>
      <xdr:nvSpPr>
        <xdr:cNvPr id="127" name="Line 188"/>
        <xdr:cNvSpPr>
          <a:spLocks/>
        </xdr:cNvSpPr>
      </xdr:nvSpPr>
      <xdr:spPr>
        <a:xfrm>
          <a:off x="2409825" y="100488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133350</xdr:rowOff>
    </xdr:from>
    <xdr:to>
      <xdr:col>16</xdr:col>
      <xdr:colOff>0</xdr:colOff>
      <xdr:row>54</xdr:row>
      <xdr:rowOff>76200</xdr:rowOff>
    </xdr:to>
    <xdr:sp>
      <xdr:nvSpPr>
        <xdr:cNvPr id="128" name="Line 189"/>
        <xdr:cNvSpPr>
          <a:spLocks/>
        </xdr:cNvSpPr>
      </xdr:nvSpPr>
      <xdr:spPr>
        <a:xfrm>
          <a:off x="3505200" y="102298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133350</xdr:rowOff>
    </xdr:from>
    <xdr:to>
      <xdr:col>7</xdr:col>
      <xdr:colOff>0</xdr:colOff>
      <xdr:row>52</xdr:row>
      <xdr:rowOff>76200</xdr:rowOff>
    </xdr:to>
    <xdr:sp>
      <xdr:nvSpPr>
        <xdr:cNvPr id="129" name="Line 190"/>
        <xdr:cNvSpPr>
          <a:spLocks/>
        </xdr:cNvSpPr>
      </xdr:nvSpPr>
      <xdr:spPr>
        <a:xfrm>
          <a:off x="1533525" y="98488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104775</xdr:rowOff>
    </xdr:from>
    <xdr:to>
      <xdr:col>9</xdr:col>
      <xdr:colOff>0</xdr:colOff>
      <xdr:row>53</xdr:row>
      <xdr:rowOff>47625</xdr:rowOff>
    </xdr:to>
    <xdr:sp>
      <xdr:nvSpPr>
        <xdr:cNvPr id="130" name="Line 191"/>
        <xdr:cNvSpPr>
          <a:spLocks/>
        </xdr:cNvSpPr>
      </xdr:nvSpPr>
      <xdr:spPr>
        <a:xfrm>
          <a:off x="1971675" y="100107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142875</xdr:colOff>
      <xdr:row>54</xdr:row>
      <xdr:rowOff>123825</xdr:rowOff>
    </xdr:from>
    <xdr:to>
      <xdr:col>20</xdr:col>
      <xdr:colOff>76200</xdr:colOff>
      <xdr:row>55</xdr:row>
      <xdr:rowOff>76200</xdr:rowOff>
    </xdr:to>
    <xdr:grpSp>
      <xdr:nvGrpSpPr>
        <xdr:cNvPr id="131" name="Group 199"/>
        <xdr:cNvGrpSpPr>
          <a:grpSpLocks/>
        </xdr:cNvGrpSpPr>
      </xdr:nvGrpSpPr>
      <xdr:grpSpPr>
        <a:xfrm>
          <a:off x="800100" y="10410825"/>
          <a:ext cx="3657600" cy="142875"/>
          <a:chOff x="28" y="1150"/>
          <a:chExt cx="284" cy="12"/>
        </a:xfrm>
        <a:solidFill>
          <a:srgbClr val="FFFFFF"/>
        </a:solidFill>
      </xdr:grpSpPr>
      <xdr:sp>
        <xdr:nvSpPr>
          <xdr:cNvPr id="132" name="Line 200"/>
          <xdr:cNvSpPr>
            <a:spLocks/>
          </xdr:cNvSpPr>
        </xdr:nvSpPr>
        <xdr:spPr>
          <a:xfrm>
            <a:off x="28" y="1156"/>
            <a:ext cx="28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33" name="Line 201"/>
          <xdr:cNvSpPr>
            <a:spLocks/>
          </xdr:cNvSpPr>
        </xdr:nvSpPr>
        <xdr:spPr>
          <a:xfrm>
            <a:off x="34" y="115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34" name="Line 202"/>
          <xdr:cNvSpPr>
            <a:spLocks/>
          </xdr:cNvSpPr>
        </xdr:nvSpPr>
        <xdr:spPr>
          <a:xfrm>
            <a:off x="306" y="115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85725</xdr:colOff>
      <xdr:row>50</xdr:row>
      <xdr:rowOff>85725</xdr:rowOff>
    </xdr:from>
    <xdr:to>
      <xdr:col>20</xdr:col>
      <xdr:colOff>190500</xdr:colOff>
      <xdr:row>51</xdr:row>
      <xdr:rowOff>47625</xdr:rowOff>
    </xdr:to>
    <xdr:grpSp>
      <xdr:nvGrpSpPr>
        <xdr:cNvPr id="135" name="Group 207"/>
        <xdr:cNvGrpSpPr>
          <a:grpSpLocks/>
        </xdr:cNvGrpSpPr>
      </xdr:nvGrpSpPr>
      <xdr:grpSpPr>
        <a:xfrm>
          <a:off x="742950" y="9610725"/>
          <a:ext cx="3829050" cy="152400"/>
          <a:chOff x="58" y="1373"/>
          <a:chExt cx="297" cy="18"/>
        </a:xfrm>
        <a:solidFill>
          <a:srgbClr val="FFFFFF"/>
        </a:solidFill>
      </xdr:grpSpPr>
      <xdr:grpSp>
        <xdr:nvGrpSpPr>
          <xdr:cNvPr id="136" name="Group 206"/>
          <xdr:cNvGrpSpPr>
            <a:grpSpLocks/>
          </xdr:cNvGrpSpPr>
        </xdr:nvGrpSpPr>
        <xdr:grpSpPr>
          <a:xfrm>
            <a:off x="60" y="1373"/>
            <a:ext cx="295" cy="18"/>
            <a:chOff x="60" y="1359"/>
            <a:chExt cx="295" cy="18"/>
          </a:xfrm>
          <a:solidFill>
            <a:srgbClr val="FFFFFF"/>
          </a:solidFill>
        </xdr:grpSpPr>
        <xdr:sp>
          <xdr:nvSpPr>
            <xdr:cNvPr id="137" name="Line 2"/>
            <xdr:cNvSpPr>
              <a:spLocks/>
            </xdr:cNvSpPr>
          </xdr:nvSpPr>
          <xdr:spPr>
            <a:xfrm>
              <a:off x="68" y="1364"/>
              <a:ext cx="272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138" name="AutoShape 4"/>
            <xdr:cNvSpPr>
              <a:spLocks/>
            </xdr:cNvSpPr>
          </xdr:nvSpPr>
          <xdr:spPr>
            <a:xfrm>
              <a:off x="60" y="1364"/>
              <a:ext cx="17" cy="8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grpSp>
          <xdr:nvGrpSpPr>
            <xdr:cNvPr id="139" name="Group 12"/>
            <xdr:cNvGrpSpPr>
              <a:grpSpLocks/>
            </xdr:cNvGrpSpPr>
          </xdr:nvGrpSpPr>
          <xdr:grpSpPr>
            <a:xfrm>
              <a:off x="324" y="1362"/>
              <a:ext cx="31" cy="15"/>
              <a:chOff x="212" y="100"/>
              <a:chExt cx="31" cy="15"/>
            </a:xfrm>
            <a:solidFill>
              <a:srgbClr val="FFFFFF"/>
            </a:solidFill>
          </xdr:grpSpPr>
          <xdr:sp>
            <xdr:nvSpPr>
              <xdr:cNvPr id="140" name="Oval 13"/>
              <xdr:cNvSpPr>
                <a:spLocks/>
              </xdr:cNvSpPr>
            </xdr:nvSpPr>
            <xdr:spPr>
              <a:xfrm flipV="1">
                <a:off x="226" y="110"/>
                <a:ext cx="5" cy="5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grpSp>
            <xdr:nvGrpSpPr>
              <xdr:cNvPr id="141" name="Group 14"/>
              <xdr:cNvGrpSpPr>
                <a:grpSpLocks/>
              </xdr:cNvGrpSpPr>
            </xdr:nvGrpSpPr>
            <xdr:grpSpPr>
              <a:xfrm>
                <a:off x="221" y="100"/>
                <a:ext cx="16" cy="10"/>
                <a:chOff x="51" y="83"/>
                <a:chExt cx="16" cy="10"/>
              </a:xfrm>
              <a:solidFill>
                <a:srgbClr val="FFFFFF"/>
              </a:solidFill>
            </xdr:grpSpPr>
            <xdr:sp>
              <xdr:nvSpPr>
                <xdr:cNvPr id="142" name="AutoShape 15"/>
                <xdr:cNvSpPr>
                  <a:spLocks/>
                </xdr:cNvSpPr>
              </xdr:nvSpPr>
              <xdr:spPr>
                <a:xfrm>
                  <a:off x="51" y="85"/>
                  <a:ext cx="16" cy="8"/>
                </a:xfrm>
                <a:prstGeom prst="triangl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 CE"/>
                      <a:ea typeface="Times New Roman CE"/>
                      <a:cs typeface="Times New Roman CE"/>
                    </a:rPr>
                    <a:t/>
                  </a:r>
                </a:p>
              </xdr:txBody>
            </xdr:sp>
            <xdr:sp>
              <xdr:nvSpPr>
                <xdr:cNvPr id="143" name="Oval 16"/>
                <xdr:cNvSpPr>
                  <a:spLocks/>
                </xdr:cNvSpPr>
              </xdr:nvSpPr>
              <xdr:spPr>
                <a:xfrm flipV="1">
                  <a:off x="56" y="83"/>
                  <a:ext cx="5" cy="5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 CE"/>
                      <a:ea typeface="Times New Roman CE"/>
                      <a:cs typeface="Times New Roman CE"/>
                    </a:rPr>
                    <a:t/>
                  </a:r>
                </a:p>
              </xdr:txBody>
            </xdr:sp>
          </xdr:grpSp>
          <xdr:sp>
            <xdr:nvSpPr>
              <xdr:cNvPr id="144" name="Line 17"/>
              <xdr:cNvSpPr>
                <a:spLocks/>
              </xdr:cNvSpPr>
            </xdr:nvSpPr>
            <xdr:spPr>
              <a:xfrm>
                <a:off x="212" y="115"/>
                <a:ext cx="3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</xdr:grpSp>
        <xdr:sp>
          <xdr:nvSpPr>
            <xdr:cNvPr id="145" name="Line 192"/>
            <xdr:cNvSpPr>
              <a:spLocks/>
            </xdr:cNvSpPr>
          </xdr:nvSpPr>
          <xdr:spPr>
            <a:xfrm flipH="1">
              <a:off x="71" y="1359"/>
              <a:ext cx="0" cy="8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146" name="Line 194"/>
            <xdr:cNvSpPr>
              <a:spLocks/>
            </xdr:cNvSpPr>
          </xdr:nvSpPr>
          <xdr:spPr>
            <a:xfrm flipH="1">
              <a:off x="119" y="1360"/>
              <a:ext cx="0" cy="8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147" name="Line 195"/>
            <xdr:cNvSpPr>
              <a:spLocks/>
            </xdr:cNvSpPr>
          </xdr:nvSpPr>
          <xdr:spPr>
            <a:xfrm flipH="1">
              <a:off x="187" y="1360"/>
              <a:ext cx="0" cy="8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148" name="Line 196"/>
            <xdr:cNvSpPr>
              <a:spLocks/>
            </xdr:cNvSpPr>
          </xdr:nvSpPr>
          <xdr:spPr>
            <a:xfrm flipH="1">
              <a:off x="272" y="1360"/>
              <a:ext cx="0" cy="8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149" name="Line 197"/>
            <xdr:cNvSpPr>
              <a:spLocks/>
            </xdr:cNvSpPr>
          </xdr:nvSpPr>
          <xdr:spPr>
            <a:xfrm flipH="1">
              <a:off x="336" y="1360"/>
              <a:ext cx="0" cy="8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sp>
        <xdr:nvSpPr>
          <xdr:cNvPr id="150" name="Oval 198"/>
          <xdr:cNvSpPr>
            <a:spLocks/>
          </xdr:cNvSpPr>
        </xdr:nvSpPr>
        <xdr:spPr>
          <a:xfrm>
            <a:off x="66" y="1376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51" name="Line 204"/>
          <xdr:cNvSpPr>
            <a:spLocks/>
          </xdr:cNvSpPr>
        </xdr:nvSpPr>
        <xdr:spPr>
          <a:xfrm>
            <a:off x="58" y="1375"/>
            <a:ext cx="29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87</xdr:row>
      <xdr:rowOff>19050</xdr:rowOff>
    </xdr:from>
    <xdr:to>
      <xdr:col>38</xdr:col>
      <xdr:colOff>0</xdr:colOff>
      <xdr:row>95</xdr:row>
      <xdr:rowOff>180975</xdr:rowOff>
    </xdr:to>
    <xdr:graphicFrame>
      <xdr:nvGraphicFramePr>
        <xdr:cNvPr id="152" name="Chart 208"/>
        <xdr:cNvGraphicFramePr/>
      </xdr:nvGraphicFramePr>
      <xdr:xfrm>
        <a:off x="266700" y="16592550"/>
        <a:ext cx="809625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114300</xdr:colOff>
      <xdr:row>107</xdr:row>
      <xdr:rowOff>0</xdr:rowOff>
    </xdr:from>
    <xdr:to>
      <xdr:col>20</xdr:col>
      <xdr:colOff>104775</xdr:colOff>
      <xdr:row>107</xdr:row>
      <xdr:rowOff>0</xdr:rowOff>
    </xdr:to>
    <xdr:sp>
      <xdr:nvSpPr>
        <xdr:cNvPr id="153" name="Line 209"/>
        <xdr:cNvSpPr>
          <a:spLocks/>
        </xdr:cNvSpPr>
      </xdr:nvSpPr>
      <xdr:spPr>
        <a:xfrm>
          <a:off x="771525" y="20383500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133350</xdr:colOff>
      <xdr:row>111</xdr:row>
      <xdr:rowOff>0</xdr:rowOff>
    </xdr:from>
    <xdr:to>
      <xdr:col>20</xdr:col>
      <xdr:colOff>114300</xdr:colOff>
      <xdr:row>111</xdr:row>
      <xdr:rowOff>0</xdr:rowOff>
    </xdr:to>
    <xdr:sp>
      <xdr:nvSpPr>
        <xdr:cNvPr id="154" name="Line 210"/>
        <xdr:cNvSpPr>
          <a:spLocks/>
        </xdr:cNvSpPr>
      </xdr:nvSpPr>
      <xdr:spPr>
        <a:xfrm>
          <a:off x="790575" y="21145500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114300</xdr:colOff>
      <xdr:row>115</xdr:row>
      <xdr:rowOff>0</xdr:rowOff>
    </xdr:from>
    <xdr:to>
      <xdr:col>20</xdr:col>
      <xdr:colOff>104775</xdr:colOff>
      <xdr:row>115</xdr:row>
      <xdr:rowOff>0</xdr:rowOff>
    </xdr:to>
    <xdr:sp>
      <xdr:nvSpPr>
        <xdr:cNvPr id="155" name="Line 211"/>
        <xdr:cNvSpPr>
          <a:spLocks/>
        </xdr:cNvSpPr>
      </xdr:nvSpPr>
      <xdr:spPr>
        <a:xfrm>
          <a:off x="771525" y="21907500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133350</xdr:colOff>
      <xdr:row>120</xdr:row>
      <xdr:rowOff>0</xdr:rowOff>
    </xdr:from>
    <xdr:to>
      <xdr:col>20</xdr:col>
      <xdr:colOff>114300</xdr:colOff>
      <xdr:row>120</xdr:row>
      <xdr:rowOff>0</xdr:rowOff>
    </xdr:to>
    <xdr:sp>
      <xdr:nvSpPr>
        <xdr:cNvPr id="156" name="Line 212"/>
        <xdr:cNvSpPr>
          <a:spLocks/>
        </xdr:cNvSpPr>
      </xdr:nvSpPr>
      <xdr:spPr>
        <a:xfrm>
          <a:off x="790575" y="22860000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142875</xdr:colOff>
      <xdr:row>124</xdr:row>
      <xdr:rowOff>0</xdr:rowOff>
    </xdr:from>
    <xdr:to>
      <xdr:col>20</xdr:col>
      <xdr:colOff>133350</xdr:colOff>
      <xdr:row>124</xdr:row>
      <xdr:rowOff>0</xdr:rowOff>
    </xdr:to>
    <xdr:sp>
      <xdr:nvSpPr>
        <xdr:cNvPr id="157" name="Line 213"/>
        <xdr:cNvSpPr>
          <a:spLocks/>
        </xdr:cNvSpPr>
      </xdr:nvSpPr>
      <xdr:spPr>
        <a:xfrm>
          <a:off x="800100" y="23622000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47625</xdr:rowOff>
    </xdr:from>
    <xdr:to>
      <xdr:col>20</xdr:col>
      <xdr:colOff>0</xdr:colOff>
      <xdr:row>125</xdr:row>
      <xdr:rowOff>0</xdr:rowOff>
    </xdr:to>
    <xdr:grpSp>
      <xdr:nvGrpSpPr>
        <xdr:cNvPr id="158" name="Group 215"/>
        <xdr:cNvGrpSpPr>
          <a:grpSpLocks/>
        </xdr:cNvGrpSpPr>
      </xdr:nvGrpSpPr>
      <xdr:grpSpPr>
        <a:xfrm>
          <a:off x="876300" y="20240625"/>
          <a:ext cx="3505200" cy="3571875"/>
          <a:chOff x="68" y="1589"/>
          <a:chExt cx="272" cy="865"/>
        </a:xfrm>
        <a:solidFill>
          <a:srgbClr val="FFFFFF"/>
        </a:solidFill>
      </xdr:grpSpPr>
      <xdr:sp>
        <xdr:nvSpPr>
          <xdr:cNvPr id="159" name="Line 216"/>
          <xdr:cNvSpPr>
            <a:spLocks/>
          </xdr:cNvSpPr>
        </xdr:nvSpPr>
        <xdr:spPr>
          <a:xfrm>
            <a:off x="68" y="1589"/>
            <a:ext cx="0" cy="86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60" name="Line 217"/>
          <xdr:cNvSpPr>
            <a:spLocks/>
          </xdr:cNvSpPr>
        </xdr:nvSpPr>
        <xdr:spPr>
          <a:xfrm>
            <a:off x="340" y="1589"/>
            <a:ext cx="0" cy="86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61" name="Line 218"/>
          <xdr:cNvSpPr>
            <a:spLocks/>
          </xdr:cNvSpPr>
        </xdr:nvSpPr>
        <xdr:spPr>
          <a:xfrm>
            <a:off x="119" y="1589"/>
            <a:ext cx="0" cy="86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62" name="Line 219"/>
          <xdr:cNvSpPr>
            <a:spLocks/>
          </xdr:cNvSpPr>
        </xdr:nvSpPr>
        <xdr:spPr>
          <a:xfrm>
            <a:off x="187" y="1589"/>
            <a:ext cx="0" cy="86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63" name="Line 220"/>
          <xdr:cNvSpPr>
            <a:spLocks/>
          </xdr:cNvSpPr>
        </xdr:nvSpPr>
        <xdr:spPr>
          <a:xfrm>
            <a:off x="272" y="1589"/>
            <a:ext cx="0" cy="86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105</xdr:row>
      <xdr:rowOff>0</xdr:rowOff>
    </xdr:from>
    <xdr:to>
      <xdr:col>13</xdr:col>
      <xdr:colOff>0</xdr:colOff>
      <xdr:row>106</xdr:row>
      <xdr:rowOff>0</xdr:rowOff>
    </xdr:to>
    <xdr:sp>
      <xdr:nvSpPr>
        <xdr:cNvPr id="164" name="Line 272"/>
        <xdr:cNvSpPr>
          <a:spLocks/>
        </xdr:cNvSpPr>
      </xdr:nvSpPr>
      <xdr:spPr>
        <a:xfrm>
          <a:off x="2847975" y="20002500"/>
          <a:ext cx="0" cy="190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20</xdr:col>
      <xdr:colOff>0</xdr:colOff>
      <xdr:row>106</xdr:row>
      <xdr:rowOff>0</xdr:rowOff>
    </xdr:to>
    <xdr:grpSp>
      <xdr:nvGrpSpPr>
        <xdr:cNvPr id="165" name="Group 273"/>
        <xdr:cNvGrpSpPr>
          <a:grpSpLocks/>
        </xdr:cNvGrpSpPr>
      </xdr:nvGrpSpPr>
      <xdr:grpSpPr>
        <a:xfrm>
          <a:off x="876300" y="20002500"/>
          <a:ext cx="3505200" cy="190500"/>
          <a:chOff x="170" y="136"/>
          <a:chExt cx="272" cy="17"/>
        </a:xfrm>
        <a:solidFill>
          <a:srgbClr val="FFFFFF"/>
        </a:solidFill>
      </xdr:grpSpPr>
      <xdr:sp>
        <xdr:nvSpPr>
          <xdr:cNvPr id="166" name="Rectangle 274"/>
          <xdr:cNvSpPr>
            <a:spLocks/>
          </xdr:cNvSpPr>
        </xdr:nvSpPr>
        <xdr:spPr>
          <a:xfrm>
            <a:off x="170" y="136"/>
            <a:ext cx="272" cy="17"/>
          </a:xfrm>
          <a:prstGeom prst="rect">
            <a:avLst/>
          </a:prstGeom>
          <a:solidFill>
            <a:srgbClr val="FFFFCC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67" name="Line 275"/>
          <xdr:cNvSpPr>
            <a:spLocks/>
          </xdr:cNvSpPr>
        </xdr:nvSpPr>
        <xdr:spPr>
          <a:xfrm>
            <a:off x="187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68" name="Line 276"/>
          <xdr:cNvSpPr>
            <a:spLocks/>
          </xdr:cNvSpPr>
        </xdr:nvSpPr>
        <xdr:spPr>
          <a:xfrm>
            <a:off x="204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69" name="Line 277"/>
          <xdr:cNvSpPr>
            <a:spLocks/>
          </xdr:cNvSpPr>
        </xdr:nvSpPr>
        <xdr:spPr>
          <a:xfrm>
            <a:off x="221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70" name="Line 278"/>
          <xdr:cNvSpPr>
            <a:spLocks/>
          </xdr:cNvSpPr>
        </xdr:nvSpPr>
        <xdr:spPr>
          <a:xfrm>
            <a:off x="255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71" name="Line 279"/>
          <xdr:cNvSpPr>
            <a:spLocks/>
          </xdr:cNvSpPr>
        </xdr:nvSpPr>
        <xdr:spPr>
          <a:xfrm>
            <a:off x="238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72" name="Line 280"/>
          <xdr:cNvSpPr>
            <a:spLocks/>
          </xdr:cNvSpPr>
        </xdr:nvSpPr>
        <xdr:spPr>
          <a:xfrm>
            <a:off x="272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73" name="Line 281"/>
          <xdr:cNvSpPr>
            <a:spLocks/>
          </xdr:cNvSpPr>
        </xdr:nvSpPr>
        <xdr:spPr>
          <a:xfrm>
            <a:off x="289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74" name="Line 282"/>
          <xdr:cNvSpPr>
            <a:spLocks/>
          </xdr:cNvSpPr>
        </xdr:nvSpPr>
        <xdr:spPr>
          <a:xfrm>
            <a:off x="306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75" name="Line 283"/>
          <xdr:cNvSpPr>
            <a:spLocks/>
          </xdr:cNvSpPr>
        </xdr:nvSpPr>
        <xdr:spPr>
          <a:xfrm>
            <a:off x="323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76" name="Line 284"/>
          <xdr:cNvSpPr>
            <a:spLocks/>
          </xdr:cNvSpPr>
        </xdr:nvSpPr>
        <xdr:spPr>
          <a:xfrm>
            <a:off x="340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77" name="Line 285"/>
          <xdr:cNvSpPr>
            <a:spLocks/>
          </xdr:cNvSpPr>
        </xdr:nvSpPr>
        <xdr:spPr>
          <a:xfrm>
            <a:off x="357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78" name="Line 286"/>
          <xdr:cNvSpPr>
            <a:spLocks/>
          </xdr:cNvSpPr>
        </xdr:nvSpPr>
        <xdr:spPr>
          <a:xfrm>
            <a:off x="374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79" name="Line 287"/>
          <xdr:cNvSpPr>
            <a:spLocks/>
          </xdr:cNvSpPr>
        </xdr:nvSpPr>
        <xdr:spPr>
          <a:xfrm>
            <a:off x="408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80" name="Line 288"/>
          <xdr:cNvSpPr>
            <a:spLocks/>
          </xdr:cNvSpPr>
        </xdr:nvSpPr>
        <xdr:spPr>
          <a:xfrm>
            <a:off x="391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81" name="Line 289"/>
          <xdr:cNvSpPr>
            <a:spLocks/>
          </xdr:cNvSpPr>
        </xdr:nvSpPr>
        <xdr:spPr>
          <a:xfrm>
            <a:off x="425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142875</xdr:colOff>
      <xdr:row>103</xdr:row>
      <xdr:rowOff>123825</xdr:rowOff>
    </xdr:from>
    <xdr:to>
      <xdr:col>20</xdr:col>
      <xdr:colOff>76200</xdr:colOff>
      <xdr:row>104</xdr:row>
      <xdr:rowOff>76200</xdr:rowOff>
    </xdr:to>
    <xdr:grpSp>
      <xdr:nvGrpSpPr>
        <xdr:cNvPr id="182" name="Group 319"/>
        <xdr:cNvGrpSpPr>
          <a:grpSpLocks/>
        </xdr:cNvGrpSpPr>
      </xdr:nvGrpSpPr>
      <xdr:grpSpPr>
        <a:xfrm>
          <a:off x="800100" y="19745325"/>
          <a:ext cx="3657600" cy="142875"/>
          <a:chOff x="28" y="1150"/>
          <a:chExt cx="284" cy="12"/>
        </a:xfrm>
        <a:solidFill>
          <a:srgbClr val="FFFFFF"/>
        </a:solidFill>
      </xdr:grpSpPr>
      <xdr:sp>
        <xdr:nvSpPr>
          <xdr:cNvPr id="183" name="Line 320"/>
          <xdr:cNvSpPr>
            <a:spLocks/>
          </xdr:cNvSpPr>
        </xdr:nvSpPr>
        <xdr:spPr>
          <a:xfrm>
            <a:off x="28" y="1156"/>
            <a:ext cx="28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84" name="Line 321"/>
          <xdr:cNvSpPr>
            <a:spLocks/>
          </xdr:cNvSpPr>
        </xdr:nvSpPr>
        <xdr:spPr>
          <a:xfrm>
            <a:off x="34" y="115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85" name="Line 322"/>
          <xdr:cNvSpPr>
            <a:spLocks/>
          </xdr:cNvSpPr>
        </xdr:nvSpPr>
        <xdr:spPr>
          <a:xfrm>
            <a:off x="306" y="115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142875</xdr:colOff>
      <xdr:row>101</xdr:row>
      <xdr:rowOff>123825</xdr:rowOff>
    </xdr:from>
    <xdr:to>
      <xdr:col>20</xdr:col>
      <xdr:colOff>76200</xdr:colOff>
      <xdr:row>102</xdr:row>
      <xdr:rowOff>76200</xdr:rowOff>
    </xdr:to>
    <xdr:grpSp>
      <xdr:nvGrpSpPr>
        <xdr:cNvPr id="186" name="Group 323"/>
        <xdr:cNvGrpSpPr>
          <a:grpSpLocks/>
        </xdr:cNvGrpSpPr>
      </xdr:nvGrpSpPr>
      <xdr:grpSpPr>
        <a:xfrm>
          <a:off x="800100" y="19364325"/>
          <a:ext cx="3657600" cy="142875"/>
          <a:chOff x="28" y="1150"/>
          <a:chExt cx="284" cy="12"/>
        </a:xfrm>
        <a:solidFill>
          <a:srgbClr val="FFFFFF"/>
        </a:solidFill>
      </xdr:grpSpPr>
      <xdr:sp>
        <xdr:nvSpPr>
          <xdr:cNvPr id="187" name="Line 324"/>
          <xdr:cNvSpPr>
            <a:spLocks/>
          </xdr:cNvSpPr>
        </xdr:nvSpPr>
        <xdr:spPr>
          <a:xfrm>
            <a:off x="28" y="1156"/>
            <a:ext cx="28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88" name="Line 325"/>
          <xdr:cNvSpPr>
            <a:spLocks/>
          </xdr:cNvSpPr>
        </xdr:nvSpPr>
        <xdr:spPr>
          <a:xfrm>
            <a:off x="34" y="115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89" name="Line 326"/>
          <xdr:cNvSpPr>
            <a:spLocks/>
          </xdr:cNvSpPr>
        </xdr:nvSpPr>
        <xdr:spPr>
          <a:xfrm>
            <a:off x="306" y="115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142875</xdr:colOff>
      <xdr:row>100</xdr:row>
      <xdr:rowOff>123825</xdr:rowOff>
    </xdr:from>
    <xdr:to>
      <xdr:col>20</xdr:col>
      <xdr:colOff>76200</xdr:colOff>
      <xdr:row>101</xdr:row>
      <xdr:rowOff>76200</xdr:rowOff>
    </xdr:to>
    <xdr:grpSp>
      <xdr:nvGrpSpPr>
        <xdr:cNvPr id="190" name="Group 327"/>
        <xdr:cNvGrpSpPr>
          <a:grpSpLocks/>
        </xdr:cNvGrpSpPr>
      </xdr:nvGrpSpPr>
      <xdr:grpSpPr>
        <a:xfrm>
          <a:off x="800100" y="19173825"/>
          <a:ext cx="3657600" cy="142875"/>
          <a:chOff x="28" y="1150"/>
          <a:chExt cx="284" cy="12"/>
        </a:xfrm>
        <a:solidFill>
          <a:srgbClr val="FFFFFF"/>
        </a:solidFill>
      </xdr:grpSpPr>
      <xdr:sp>
        <xdr:nvSpPr>
          <xdr:cNvPr id="191" name="Line 328"/>
          <xdr:cNvSpPr>
            <a:spLocks/>
          </xdr:cNvSpPr>
        </xdr:nvSpPr>
        <xdr:spPr>
          <a:xfrm>
            <a:off x="28" y="1156"/>
            <a:ext cx="28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92" name="Line 329"/>
          <xdr:cNvSpPr>
            <a:spLocks/>
          </xdr:cNvSpPr>
        </xdr:nvSpPr>
        <xdr:spPr>
          <a:xfrm>
            <a:off x="34" y="115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93" name="Line 330"/>
          <xdr:cNvSpPr>
            <a:spLocks/>
          </xdr:cNvSpPr>
        </xdr:nvSpPr>
        <xdr:spPr>
          <a:xfrm>
            <a:off x="306" y="115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142875</xdr:colOff>
      <xdr:row>99</xdr:row>
      <xdr:rowOff>123825</xdr:rowOff>
    </xdr:from>
    <xdr:to>
      <xdr:col>20</xdr:col>
      <xdr:colOff>76200</xdr:colOff>
      <xdr:row>100</xdr:row>
      <xdr:rowOff>76200</xdr:rowOff>
    </xdr:to>
    <xdr:grpSp>
      <xdr:nvGrpSpPr>
        <xdr:cNvPr id="194" name="Group 331"/>
        <xdr:cNvGrpSpPr>
          <a:grpSpLocks/>
        </xdr:cNvGrpSpPr>
      </xdr:nvGrpSpPr>
      <xdr:grpSpPr>
        <a:xfrm>
          <a:off x="800100" y="18983325"/>
          <a:ext cx="3657600" cy="142875"/>
          <a:chOff x="28" y="1150"/>
          <a:chExt cx="284" cy="12"/>
        </a:xfrm>
        <a:solidFill>
          <a:srgbClr val="FFFFFF"/>
        </a:solidFill>
      </xdr:grpSpPr>
      <xdr:sp>
        <xdr:nvSpPr>
          <xdr:cNvPr id="195" name="Line 332"/>
          <xdr:cNvSpPr>
            <a:spLocks/>
          </xdr:cNvSpPr>
        </xdr:nvSpPr>
        <xdr:spPr>
          <a:xfrm>
            <a:off x="28" y="1156"/>
            <a:ext cx="28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96" name="Line 333"/>
          <xdr:cNvSpPr>
            <a:spLocks/>
          </xdr:cNvSpPr>
        </xdr:nvSpPr>
        <xdr:spPr>
          <a:xfrm>
            <a:off x="34" y="115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97" name="Line 334"/>
          <xdr:cNvSpPr>
            <a:spLocks/>
          </xdr:cNvSpPr>
        </xdr:nvSpPr>
        <xdr:spPr>
          <a:xfrm>
            <a:off x="306" y="115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100</xdr:row>
      <xdr:rowOff>142875</xdr:rowOff>
    </xdr:from>
    <xdr:to>
      <xdr:col>11</xdr:col>
      <xdr:colOff>0</xdr:colOff>
      <xdr:row>101</xdr:row>
      <xdr:rowOff>85725</xdr:rowOff>
    </xdr:to>
    <xdr:sp>
      <xdr:nvSpPr>
        <xdr:cNvPr id="198" name="Line 335"/>
        <xdr:cNvSpPr>
          <a:spLocks/>
        </xdr:cNvSpPr>
      </xdr:nvSpPr>
      <xdr:spPr>
        <a:xfrm>
          <a:off x="2409825" y="191928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16</xdr:col>
      <xdr:colOff>0</xdr:colOff>
      <xdr:row>101</xdr:row>
      <xdr:rowOff>133350</xdr:rowOff>
    </xdr:from>
    <xdr:to>
      <xdr:col>16</xdr:col>
      <xdr:colOff>0</xdr:colOff>
      <xdr:row>102</xdr:row>
      <xdr:rowOff>76200</xdr:rowOff>
    </xdr:to>
    <xdr:sp>
      <xdr:nvSpPr>
        <xdr:cNvPr id="199" name="Line 336"/>
        <xdr:cNvSpPr>
          <a:spLocks/>
        </xdr:cNvSpPr>
      </xdr:nvSpPr>
      <xdr:spPr>
        <a:xfrm>
          <a:off x="3505200" y="193738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0</xdr:colOff>
      <xdr:row>99</xdr:row>
      <xdr:rowOff>133350</xdr:rowOff>
    </xdr:from>
    <xdr:to>
      <xdr:col>7</xdr:col>
      <xdr:colOff>0</xdr:colOff>
      <xdr:row>100</xdr:row>
      <xdr:rowOff>76200</xdr:rowOff>
    </xdr:to>
    <xdr:sp>
      <xdr:nvSpPr>
        <xdr:cNvPr id="200" name="Line 337"/>
        <xdr:cNvSpPr>
          <a:spLocks/>
        </xdr:cNvSpPr>
      </xdr:nvSpPr>
      <xdr:spPr>
        <a:xfrm>
          <a:off x="1533525" y="189928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9</xdr:col>
      <xdr:colOff>0</xdr:colOff>
      <xdr:row>100</xdr:row>
      <xdr:rowOff>104775</xdr:rowOff>
    </xdr:from>
    <xdr:to>
      <xdr:col>9</xdr:col>
      <xdr:colOff>0</xdr:colOff>
      <xdr:row>101</xdr:row>
      <xdr:rowOff>47625</xdr:rowOff>
    </xdr:to>
    <xdr:sp>
      <xdr:nvSpPr>
        <xdr:cNvPr id="201" name="Line 338"/>
        <xdr:cNvSpPr>
          <a:spLocks/>
        </xdr:cNvSpPr>
      </xdr:nvSpPr>
      <xdr:spPr>
        <a:xfrm>
          <a:off x="1971675" y="191547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142875</xdr:colOff>
      <xdr:row>102</xdr:row>
      <xdr:rowOff>123825</xdr:rowOff>
    </xdr:from>
    <xdr:to>
      <xdr:col>20</xdr:col>
      <xdr:colOff>76200</xdr:colOff>
      <xdr:row>103</xdr:row>
      <xdr:rowOff>76200</xdr:rowOff>
    </xdr:to>
    <xdr:grpSp>
      <xdr:nvGrpSpPr>
        <xdr:cNvPr id="202" name="Group 339"/>
        <xdr:cNvGrpSpPr>
          <a:grpSpLocks/>
        </xdr:cNvGrpSpPr>
      </xdr:nvGrpSpPr>
      <xdr:grpSpPr>
        <a:xfrm>
          <a:off x="800100" y="19554825"/>
          <a:ext cx="3657600" cy="142875"/>
          <a:chOff x="28" y="1150"/>
          <a:chExt cx="284" cy="12"/>
        </a:xfrm>
        <a:solidFill>
          <a:srgbClr val="FFFFFF"/>
        </a:solidFill>
      </xdr:grpSpPr>
      <xdr:sp>
        <xdr:nvSpPr>
          <xdr:cNvPr id="203" name="Line 340"/>
          <xdr:cNvSpPr>
            <a:spLocks/>
          </xdr:cNvSpPr>
        </xdr:nvSpPr>
        <xdr:spPr>
          <a:xfrm>
            <a:off x="28" y="1156"/>
            <a:ext cx="28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04" name="Line 341"/>
          <xdr:cNvSpPr>
            <a:spLocks/>
          </xdr:cNvSpPr>
        </xdr:nvSpPr>
        <xdr:spPr>
          <a:xfrm>
            <a:off x="34" y="115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05" name="Line 342"/>
          <xdr:cNvSpPr>
            <a:spLocks/>
          </xdr:cNvSpPr>
        </xdr:nvSpPr>
        <xdr:spPr>
          <a:xfrm>
            <a:off x="306" y="115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85725</xdr:colOff>
      <xdr:row>98</xdr:row>
      <xdr:rowOff>85725</xdr:rowOff>
    </xdr:from>
    <xdr:to>
      <xdr:col>20</xdr:col>
      <xdr:colOff>190500</xdr:colOff>
      <xdr:row>99</xdr:row>
      <xdr:rowOff>47625</xdr:rowOff>
    </xdr:to>
    <xdr:grpSp>
      <xdr:nvGrpSpPr>
        <xdr:cNvPr id="206" name="Group 343"/>
        <xdr:cNvGrpSpPr>
          <a:grpSpLocks/>
        </xdr:cNvGrpSpPr>
      </xdr:nvGrpSpPr>
      <xdr:grpSpPr>
        <a:xfrm>
          <a:off x="742950" y="18754725"/>
          <a:ext cx="3829050" cy="152400"/>
          <a:chOff x="58" y="1373"/>
          <a:chExt cx="297" cy="18"/>
        </a:xfrm>
        <a:solidFill>
          <a:srgbClr val="FFFFFF"/>
        </a:solidFill>
      </xdr:grpSpPr>
      <xdr:grpSp>
        <xdr:nvGrpSpPr>
          <xdr:cNvPr id="207" name="Group 344"/>
          <xdr:cNvGrpSpPr>
            <a:grpSpLocks/>
          </xdr:cNvGrpSpPr>
        </xdr:nvGrpSpPr>
        <xdr:grpSpPr>
          <a:xfrm>
            <a:off x="60" y="1373"/>
            <a:ext cx="295" cy="18"/>
            <a:chOff x="60" y="1359"/>
            <a:chExt cx="295" cy="18"/>
          </a:xfrm>
          <a:solidFill>
            <a:srgbClr val="FFFFFF"/>
          </a:solidFill>
        </xdr:grpSpPr>
        <xdr:sp>
          <xdr:nvSpPr>
            <xdr:cNvPr id="208" name="Line 345"/>
            <xdr:cNvSpPr>
              <a:spLocks/>
            </xdr:cNvSpPr>
          </xdr:nvSpPr>
          <xdr:spPr>
            <a:xfrm>
              <a:off x="68" y="1364"/>
              <a:ext cx="272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209" name="AutoShape 346"/>
            <xdr:cNvSpPr>
              <a:spLocks/>
            </xdr:cNvSpPr>
          </xdr:nvSpPr>
          <xdr:spPr>
            <a:xfrm>
              <a:off x="60" y="1364"/>
              <a:ext cx="17" cy="8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grpSp>
          <xdr:nvGrpSpPr>
            <xdr:cNvPr id="210" name="Group 347"/>
            <xdr:cNvGrpSpPr>
              <a:grpSpLocks/>
            </xdr:cNvGrpSpPr>
          </xdr:nvGrpSpPr>
          <xdr:grpSpPr>
            <a:xfrm>
              <a:off x="324" y="1362"/>
              <a:ext cx="31" cy="15"/>
              <a:chOff x="212" y="100"/>
              <a:chExt cx="31" cy="15"/>
            </a:xfrm>
            <a:solidFill>
              <a:srgbClr val="FFFFFF"/>
            </a:solidFill>
          </xdr:grpSpPr>
          <xdr:sp>
            <xdr:nvSpPr>
              <xdr:cNvPr id="211" name="Oval 348"/>
              <xdr:cNvSpPr>
                <a:spLocks/>
              </xdr:cNvSpPr>
            </xdr:nvSpPr>
            <xdr:spPr>
              <a:xfrm flipV="1">
                <a:off x="226" y="110"/>
                <a:ext cx="5" cy="5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grpSp>
            <xdr:nvGrpSpPr>
              <xdr:cNvPr id="212" name="Group 349"/>
              <xdr:cNvGrpSpPr>
                <a:grpSpLocks/>
              </xdr:cNvGrpSpPr>
            </xdr:nvGrpSpPr>
            <xdr:grpSpPr>
              <a:xfrm>
                <a:off x="221" y="100"/>
                <a:ext cx="16" cy="10"/>
                <a:chOff x="51" y="83"/>
                <a:chExt cx="16" cy="10"/>
              </a:xfrm>
              <a:solidFill>
                <a:srgbClr val="FFFFFF"/>
              </a:solidFill>
            </xdr:grpSpPr>
            <xdr:sp>
              <xdr:nvSpPr>
                <xdr:cNvPr id="213" name="AutoShape 350"/>
                <xdr:cNvSpPr>
                  <a:spLocks/>
                </xdr:cNvSpPr>
              </xdr:nvSpPr>
              <xdr:spPr>
                <a:xfrm>
                  <a:off x="51" y="85"/>
                  <a:ext cx="16" cy="8"/>
                </a:xfrm>
                <a:prstGeom prst="triangl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 CE"/>
                      <a:ea typeface="Times New Roman CE"/>
                      <a:cs typeface="Times New Roman CE"/>
                    </a:rPr>
                    <a:t/>
                  </a:r>
                </a:p>
              </xdr:txBody>
            </xdr:sp>
            <xdr:sp>
              <xdr:nvSpPr>
                <xdr:cNvPr id="214" name="Oval 351"/>
                <xdr:cNvSpPr>
                  <a:spLocks/>
                </xdr:cNvSpPr>
              </xdr:nvSpPr>
              <xdr:spPr>
                <a:xfrm flipV="1">
                  <a:off x="56" y="83"/>
                  <a:ext cx="5" cy="5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 CE"/>
                      <a:ea typeface="Times New Roman CE"/>
                      <a:cs typeface="Times New Roman CE"/>
                    </a:rPr>
                    <a:t/>
                  </a:r>
                </a:p>
              </xdr:txBody>
            </xdr:sp>
          </xdr:grpSp>
          <xdr:sp>
            <xdr:nvSpPr>
              <xdr:cNvPr id="215" name="Line 352"/>
              <xdr:cNvSpPr>
                <a:spLocks/>
              </xdr:cNvSpPr>
            </xdr:nvSpPr>
            <xdr:spPr>
              <a:xfrm>
                <a:off x="212" y="115"/>
                <a:ext cx="3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</xdr:grpSp>
        <xdr:sp>
          <xdr:nvSpPr>
            <xdr:cNvPr id="216" name="Line 353"/>
            <xdr:cNvSpPr>
              <a:spLocks/>
            </xdr:cNvSpPr>
          </xdr:nvSpPr>
          <xdr:spPr>
            <a:xfrm flipH="1">
              <a:off x="71" y="1359"/>
              <a:ext cx="0" cy="8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217" name="Line 354"/>
            <xdr:cNvSpPr>
              <a:spLocks/>
            </xdr:cNvSpPr>
          </xdr:nvSpPr>
          <xdr:spPr>
            <a:xfrm flipH="1">
              <a:off x="119" y="1360"/>
              <a:ext cx="0" cy="8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218" name="Line 355"/>
            <xdr:cNvSpPr>
              <a:spLocks/>
            </xdr:cNvSpPr>
          </xdr:nvSpPr>
          <xdr:spPr>
            <a:xfrm flipH="1">
              <a:off x="187" y="1360"/>
              <a:ext cx="0" cy="8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219" name="Line 356"/>
            <xdr:cNvSpPr>
              <a:spLocks/>
            </xdr:cNvSpPr>
          </xdr:nvSpPr>
          <xdr:spPr>
            <a:xfrm flipH="1">
              <a:off x="272" y="1360"/>
              <a:ext cx="0" cy="8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220" name="Line 357"/>
            <xdr:cNvSpPr>
              <a:spLocks/>
            </xdr:cNvSpPr>
          </xdr:nvSpPr>
          <xdr:spPr>
            <a:xfrm flipH="1">
              <a:off x="336" y="1360"/>
              <a:ext cx="0" cy="8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sp>
        <xdr:nvSpPr>
          <xdr:cNvPr id="221" name="Oval 358"/>
          <xdr:cNvSpPr>
            <a:spLocks/>
          </xdr:cNvSpPr>
        </xdr:nvSpPr>
        <xdr:spPr>
          <a:xfrm>
            <a:off x="66" y="1376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22" name="Line 359"/>
          <xdr:cNvSpPr>
            <a:spLocks/>
          </xdr:cNvSpPr>
        </xdr:nvSpPr>
        <xdr:spPr>
          <a:xfrm>
            <a:off x="58" y="1375"/>
            <a:ext cx="29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107</xdr:row>
      <xdr:rowOff>0</xdr:rowOff>
    </xdr:from>
    <xdr:to>
      <xdr:col>20</xdr:col>
      <xdr:colOff>0</xdr:colOff>
      <xdr:row>107</xdr:row>
      <xdr:rowOff>0</xdr:rowOff>
    </xdr:to>
    <xdr:sp>
      <xdr:nvSpPr>
        <xdr:cNvPr id="223" name="Line 361"/>
        <xdr:cNvSpPr>
          <a:spLocks/>
        </xdr:cNvSpPr>
      </xdr:nvSpPr>
      <xdr:spPr>
        <a:xfrm>
          <a:off x="876300" y="20383500"/>
          <a:ext cx="35052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9525</xdr:colOff>
      <xdr:row>111</xdr:row>
      <xdr:rowOff>9525</xdr:rowOff>
    </xdr:from>
    <xdr:to>
      <xdr:col>20</xdr:col>
      <xdr:colOff>0</xdr:colOff>
      <xdr:row>112</xdr:row>
      <xdr:rowOff>85725</xdr:rowOff>
    </xdr:to>
    <xdr:grpSp>
      <xdr:nvGrpSpPr>
        <xdr:cNvPr id="224" name="Group 364"/>
        <xdr:cNvGrpSpPr>
          <a:grpSpLocks/>
        </xdr:cNvGrpSpPr>
      </xdr:nvGrpSpPr>
      <xdr:grpSpPr>
        <a:xfrm>
          <a:off x="885825" y="21155025"/>
          <a:ext cx="3495675" cy="266700"/>
          <a:chOff x="69" y="2280"/>
          <a:chExt cx="271" cy="19"/>
        </a:xfrm>
        <a:solidFill>
          <a:srgbClr val="FFFFFF"/>
        </a:solidFill>
      </xdr:grpSpPr>
      <xdr:sp>
        <xdr:nvSpPr>
          <xdr:cNvPr id="225" name="AutoShape 227"/>
          <xdr:cNvSpPr>
            <a:spLocks noChangeAspect="1"/>
          </xdr:cNvSpPr>
        </xdr:nvSpPr>
        <xdr:spPr>
          <a:xfrm rot="10800000" flipH="1">
            <a:off x="119" y="2280"/>
            <a:ext cx="221" cy="19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CC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26" name="AutoShape 362"/>
          <xdr:cNvSpPr>
            <a:spLocks/>
          </xdr:cNvSpPr>
        </xdr:nvSpPr>
        <xdr:spPr>
          <a:xfrm rot="10800000">
            <a:off x="69" y="2280"/>
            <a:ext cx="49" cy="19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CC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4</xdr:col>
      <xdr:colOff>38100</xdr:colOff>
      <xdr:row>115</xdr:row>
      <xdr:rowOff>9525</xdr:rowOff>
    </xdr:from>
    <xdr:to>
      <xdr:col>20</xdr:col>
      <xdr:colOff>0</xdr:colOff>
      <xdr:row>116</xdr:row>
      <xdr:rowOff>171450</xdr:rowOff>
    </xdr:to>
    <xdr:grpSp>
      <xdr:nvGrpSpPr>
        <xdr:cNvPr id="227" name="Group 365"/>
        <xdr:cNvGrpSpPr>
          <a:grpSpLocks/>
        </xdr:cNvGrpSpPr>
      </xdr:nvGrpSpPr>
      <xdr:grpSpPr>
        <a:xfrm>
          <a:off x="914400" y="21917025"/>
          <a:ext cx="3467100" cy="352425"/>
          <a:chOff x="71" y="2401"/>
          <a:chExt cx="269" cy="22"/>
        </a:xfrm>
        <a:solidFill>
          <a:srgbClr val="FFFFFF"/>
        </a:solidFill>
      </xdr:grpSpPr>
      <xdr:sp>
        <xdr:nvSpPr>
          <xdr:cNvPr id="228" name="AutoShape 225"/>
          <xdr:cNvSpPr>
            <a:spLocks noChangeAspect="1"/>
          </xdr:cNvSpPr>
        </xdr:nvSpPr>
        <xdr:spPr>
          <a:xfrm rot="10800000" flipH="1">
            <a:off x="188" y="2401"/>
            <a:ext cx="152" cy="22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CC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29" name="AutoShape 363"/>
          <xdr:cNvSpPr>
            <a:spLocks/>
          </xdr:cNvSpPr>
        </xdr:nvSpPr>
        <xdr:spPr>
          <a:xfrm rot="10800000">
            <a:off x="71" y="2401"/>
            <a:ext cx="116" cy="22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CC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109</xdr:row>
      <xdr:rowOff>0</xdr:rowOff>
    </xdr:from>
    <xdr:to>
      <xdr:col>20</xdr:col>
      <xdr:colOff>0</xdr:colOff>
      <xdr:row>110</xdr:row>
      <xdr:rowOff>0</xdr:rowOff>
    </xdr:to>
    <xdr:grpSp>
      <xdr:nvGrpSpPr>
        <xdr:cNvPr id="230" name="Group 366"/>
        <xdr:cNvGrpSpPr>
          <a:grpSpLocks/>
        </xdr:cNvGrpSpPr>
      </xdr:nvGrpSpPr>
      <xdr:grpSpPr>
        <a:xfrm>
          <a:off x="876300" y="20764500"/>
          <a:ext cx="3505200" cy="190500"/>
          <a:chOff x="170" y="136"/>
          <a:chExt cx="272" cy="17"/>
        </a:xfrm>
        <a:solidFill>
          <a:srgbClr val="FFFFFF"/>
        </a:solidFill>
      </xdr:grpSpPr>
      <xdr:sp>
        <xdr:nvSpPr>
          <xdr:cNvPr id="231" name="Rectangle 367"/>
          <xdr:cNvSpPr>
            <a:spLocks/>
          </xdr:cNvSpPr>
        </xdr:nvSpPr>
        <xdr:spPr>
          <a:xfrm>
            <a:off x="170" y="136"/>
            <a:ext cx="272" cy="17"/>
          </a:xfrm>
          <a:prstGeom prst="rect">
            <a:avLst/>
          </a:prstGeom>
          <a:solidFill>
            <a:srgbClr val="FFFFCC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32" name="Line 368"/>
          <xdr:cNvSpPr>
            <a:spLocks/>
          </xdr:cNvSpPr>
        </xdr:nvSpPr>
        <xdr:spPr>
          <a:xfrm>
            <a:off x="187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33" name="Line 369"/>
          <xdr:cNvSpPr>
            <a:spLocks/>
          </xdr:cNvSpPr>
        </xdr:nvSpPr>
        <xdr:spPr>
          <a:xfrm>
            <a:off x="204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34" name="Line 370"/>
          <xdr:cNvSpPr>
            <a:spLocks/>
          </xdr:cNvSpPr>
        </xdr:nvSpPr>
        <xdr:spPr>
          <a:xfrm>
            <a:off x="221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35" name="Line 371"/>
          <xdr:cNvSpPr>
            <a:spLocks/>
          </xdr:cNvSpPr>
        </xdr:nvSpPr>
        <xdr:spPr>
          <a:xfrm>
            <a:off x="255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36" name="Line 372"/>
          <xdr:cNvSpPr>
            <a:spLocks/>
          </xdr:cNvSpPr>
        </xdr:nvSpPr>
        <xdr:spPr>
          <a:xfrm>
            <a:off x="238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37" name="Line 373"/>
          <xdr:cNvSpPr>
            <a:spLocks/>
          </xdr:cNvSpPr>
        </xdr:nvSpPr>
        <xdr:spPr>
          <a:xfrm>
            <a:off x="272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38" name="Line 374"/>
          <xdr:cNvSpPr>
            <a:spLocks/>
          </xdr:cNvSpPr>
        </xdr:nvSpPr>
        <xdr:spPr>
          <a:xfrm>
            <a:off x="289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39" name="Line 375"/>
          <xdr:cNvSpPr>
            <a:spLocks/>
          </xdr:cNvSpPr>
        </xdr:nvSpPr>
        <xdr:spPr>
          <a:xfrm>
            <a:off x="306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40" name="Line 376"/>
          <xdr:cNvSpPr>
            <a:spLocks/>
          </xdr:cNvSpPr>
        </xdr:nvSpPr>
        <xdr:spPr>
          <a:xfrm>
            <a:off x="323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41" name="Line 377"/>
          <xdr:cNvSpPr>
            <a:spLocks/>
          </xdr:cNvSpPr>
        </xdr:nvSpPr>
        <xdr:spPr>
          <a:xfrm>
            <a:off x="340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42" name="Line 378"/>
          <xdr:cNvSpPr>
            <a:spLocks/>
          </xdr:cNvSpPr>
        </xdr:nvSpPr>
        <xdr:spPr>
          <a:xfrm>
            <a:off x="357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43" name="Line 379"/>
          <xdr:cNvSpPr>
            <a:spLocks/>
          </xdr:cNvSpPr>
        </xdr:nvSpPr>
        <xdr:spPr>
          <a:xfrm>
            <a:off x="374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44" name="Line 380"/>
          <xdr:cNvSpPr>
            <a:spLocks/>
          </xdr:cNvSpPr>
        </xdr:nvSpPr>
        <xdr:spPr>
          <a:xfrm>
            <a:off x="408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45" name="Line 381"/>
          <xdr:cNvSpPr>
            <a:spLocks/>
          </xdr:cNvSpPr>
        </xdr:nvSpPr>
        <xdr:spPr>
          <a:xfrm>
            <a:off x="391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46" name="Line 382"/>
          <xdr:cNvSpPr>
            <a:spLocks/>
          </xdr:cNvSpPr>
        </xdr:nvSpPr>
        <xdr:spPr>
          <a:xfrm>
            <a:off x="425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113</xdr:row>
      <xdr:rowOff>0</xdr:rowOff>
    </xdr:from>
    <xdr:to>
      <xdr:col>20</xdr:col>
      <xdr:colOff>0</xdr:colOff>
      <xdr:row>114</xdr:row>
      <xdr:rowOff>0</xdr:rowOff>
    </xdr:to>
    <xdr:grpSp>
      <xdr:nvGrpSpPr>
        <xdr:cNvPr id="247" name="Group 383"/>
        <xdr:cNvGrpSpPr>
          <a:grpSpLocks/>
        </xdr:cNvGrpSpPr>
      </xdr:nvGrpSpPr>
      <xdr:grpSpPr>
        <a:xfrm>
          <a:off x="876300" y="21526500"/>
          <a:ext cx="3505200" cy="190500"/>
          <a:chOff x="170" y="136"/>
          <a:chExt cx="272" cy="17"/>
        </a:xfrm>
        <a:solidFill>
          <a:srgbClr val="FFFFFF"/>
        </a:solidFill>
      </xdr:grpSpPr>
      <xdr:sp>
        <xdr:nvSpPr>
          <xdr:cNvPr id="248" name="Rectangle 384"/>
          <xdr:cNvSpPr>
            <a:spLocks/>
          </xdr:cNvSpPr>
        </xdr:nvSpPr>
        <xdr:spPr>
          <a:xfrm>
            <a:off x="170" y="136"/>
            <a:ext cx="272" cy="17"/>
          </a:xfrm>
          <a:prstGeom prst="rect">
            <a:avLst/>
          </a:prstGeom>
          <a:solidFill>
            <a:srgbClr val="FFFFCC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49" name="Line 385"/>
          <xdr:cNvSpPr>
            <a:spLocks/>
          </xdr:cNvSpPr>
        </xdr:nvSpPr>
        <xdr:spPr>
          <a:xfrm>
            <a:off x="187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50" name="Line 386"/>
          <xdr:cNvSpPr>
            <a:spLocks/>
          </xdr:cNvSpPr>
        </xdr:nvSpPr>
        <xdr:spPr>
          <a:xfrm>
            <a:off x="204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51" name="Line 387"/>
          <xdr:cNvSpPr>
            <a:spLocks/>
          </xdr:cNvSpPr>
        </xdr:nvSpPr>
        <xdr:spPr>
          <a:xfrm>
            <a:off x="221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52" name="Line 388"/>
          <xdr:cNvSpPr>
            <a:spLocks/>
          </xdr:cNvSpPr>
        </xdr:nvSpPr>
        <xdr:spPr>
          <a:xfrm>
            <a:off x="255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53" name="Line 389"/>
          <xdr:cNvSpPr>
            <a:spLocks/>
          </xdr:cNvSpPr>
        </xdr:nvSpPr>
        <xdr:spPr>
          <a:xfrm>
            <a:off x="238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54" name="Line 390"/>
          <xdr:cNvSpPr>
            <a:spLocks/>
          </xdr:cNvSpPr>
        </xdr:nvSpPr>
        <xdr:spPr>
          <a:xfrm>
            <a:off x="272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55" name="Line 391"/>
          <xdr:cNvSpPr>
            <a:spLocks/>
          </xdr:cNvSpPr>
        </xdr:nvSpPr>
        <xdr:spPr>
          <a:xfrm>
            <a:off x="289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56" name="Line 392"/>
          <xdr:cNvSpPr>
            <a:spLocks/>
          </xdr:cNvSpPr>
        </xdr:nvSpPr>
        <xdr:spPr>
          <a:xfrm>
            <a:off x="306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57" name="Line 393"/>
          <xdr:cNvSpPr>
            <a:spLocks/>
          </xdr:cNvSpPr>
        </xdr:nvSpPr>
        <xdr:spPr>
          <a:xfrm>
            <a:off x="323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58" name="Line 394"/>
          <xdr:cNvSpPr>
            <a:spLocks/>
          </xdr:cNvSpPr>
        </xdr:nvSpPr>
        <xdr:spPr>
          <a:xfrm>
            <a:off x="340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59" name="Line 395"/>
          <xdr:cNvSpPr>
            <a:spLocks/>
          </xdr:cNvSpPr>
        </xdr:nvSpPr>
        <xdr:spPr>
          <a:xfrm>
            <a:off x="357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60" name="Line 396"/>
          <xdr:cNvSpPr>
            <a:spLocks/>
          </xdr:cNvSpPr>
        </xdr:nvSpPr>
        <xdr:spPr>
          <a:xfrm>
            <a:off x="374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61" name="Line 397"/>
          <xdr:cNvSpPr>
            <a:spLocks/>
          </xdr:cNvSpPr>
        </xdr:nvSpPr>
        <xdr:spPr>
          <a:xfrm>
            <a:off x="408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62" name="Line 398"/>
          <xdr:cNvSpPr>
            <a:spLocks/>
          </xdr:cNvSpPr>
        </xdr:nvSpPr>
        <xdr:spPr>
          <a:xfrm>
            <a:off x="391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63" name="Line 399"/>
          <xdr:cNvSpPr>
            <a:spLocks/>
          </xdr:cNvSpPr>
        </xdr:nvSpPr>
        <xdr:spPr>
          <a:xfrm>
            <a:off x="425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118</xdr:row>
      <xdr:rowOff>0</xdr:rowOff>
    </xdr:from>
    <xdr:to>
      <xdr:col>20</xdr:col>
      <xdr:colOff>0</xdr:colOff>
      <xdr:row>119</xdr:row>
      <xdr:rowOff>0</xdr:rowOff>
    </xdr:to>
    <xdr:grpSp>
      <xdr:nvGrpSpPr>
        <xdr:cNvPr id="264" name="Group 400"/>
        <xdr:cNvGrpSpPr>
          <a:grpSpLocks/>
        </xdr:cNvGrpSpPr>
      </xdr:nvGrpSpPr>
      <xdr:grpSpPr>
        <a:xfrm>
          <a:off x="876300" y="22479000"/>
          <a:ext cx="3505200" cy="190500"/>
          <a:chOff x="170" y="136"/>
          <a:chExt cx="272" cy="17"/>
        </a:xfrm>
        <a:solidFill>
          <a:srgbClr val="FFFFFF"/>
        </a:solidFill>
      </xdr:grpSpPr>
      <xdr:sp>
        <xdr:nvSpPr>
          <xdr:cNvPr id="265" name="Rectangle 401"/>
          <xdr:cNvSpPr>
            <a:spLocks/>
          </xdr:cNvSpPr>
        </xdr:nvSpPr>
        <xdr:spPr>
          <a:xfrm>
            <a:off x="170" y="136"/>
            <a:ext cx="272" cy="17"/>
          </a:xfrm>
          <a:prstGeom prst="rect">
            <a:avLst/>
          </a:prstGeom>
          <a:solidFill>
            <a:srgbClr val="FFFFCC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66" name="Line 402"/>
          <xdr:cNvSpPr>
            <a:spLocks/>
          </xdr:cNvSpPr>
        </xdr:nvSpPr>
        <xdr:spPr>
          <a:xfrm>
            <a:off x="187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67" name="Line 403"/>
          <xdr:cNvSpPr>
            <a:spLocks/>
          </xdr:cNvSpPr>
        </xdr:nvSpPr>
        <xdr:spPr>
          <a:xfrm>
            <a:off x="204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68" name="Line 404"/>
          <xdr:cNvSpPr>
            <a:spLocks/>
          </xdr:cNvSpPr>
        </xdr:nvSpPr>
        <xdr:spPr>
          <a:xfrm>
            <a:off x="221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69" name="Line 405"/>
          <xdr:cNvSpPr>
            <a:spLocks/>
          </xdr:cNvSpPr>
        </xdr:nvSpPr>
        <xdr:spPr>
          <a:xfrm>
            <a:off x="255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70" name="Line 406"/>
          <xdr:cNvSpPr>
            <a:spLocks/>
          </xdr:cNvSpPr>
        </xdr:nvSpPr>
        <xdr:spPr>
          <a:xfrm>
            <a:off x="238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71" name="Line 407"/>
          <xdr:cNvSpPr>
            <a:spLocks/>
          </xdr:cNvSpPr>
        </xdr:nvSpPr>
        <xdr:spPr>
          <a:xfrm>
            <a:off x="272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72" name="Line 408"/>
          <xdr:cNvSpPr>
            <a:spLocks/>
          </xdr:cNvSpPr>
        </xdr:nvSpPr>
        <xdr:spPr>
          <a:xfrm>
            <a:off x="289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73" name="Line 409"/>
          <xdr:cNvSpPr>
            <a:spLocks/>
          </xdr:cNvSpPr>
        </xdr:nvSpPr>
        <xdr:spPr>
          <a:xfrm>
            <a:off x="306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74" name="Line 410"/>
          <xdr:cNvSpPr>
            <a:spLocks/>
          </xdr:cNvSpPr>
        </xdr:nvSpPr>
        <xdr:spPr>
          <a:xfrm>
            <a:off x="323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75" name="Line 411"/>
          <xdr:cNvSpPr>
            <a:spLocks/>
          </xdr:cNvSpPr>
        </xdr:nvSpPr>
        <xdr:spPr>
          <a:xfrm>
            <a:off x="340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76" name="Line 412"/>
          <xdr:cNvSpPr>
            <a:spLocks/>
          </xdr:cNvSpPr>
        </xdr:nvSpPr>
        <xdr:spPr>
          <a:xfrm>
            <a:off x="357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77" name="Line 413"/>
          <xdr:cNvSpPr>
            <a:spLocks/>
          </xdr:cNvSpPr>
        </xdr:nvSpPr>
        <xdr:spPr>
          <a:xfrm>
            <a:off x="374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78" name="Line 414"/>
          <xdr:cNvSpPr>
            <a:spLocks/>
          </xdr:cNvSpPr>
        </xdr:nvSpPr>
        <xdr:spPr>
          <a:xfrm>
            <a:off x="408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79" name="Line 415"/>
          <xdr:cNvSpPr>
            <a:spLocks/>
          </xdr:cNvSpPr>
        </xdr:nvSpPr>
        <xdr:spPr>
          <a:xfrm>
            <a:off x="391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80" name="Line 416"/>
          <xdr:cNvSpPr>
            <a:spLocks/>
          </xdr:cNvSpPr>
        </xdr:nvSpPr>
        <xdr:spPr>
          <a:xfrm>
            <a:off x="425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122</xdr:row>
      <xdr:rowOff>0</xdr:rowOff>
    </xdr:from>
    <xdr:to>
      <xdr:col>20</xdr:col>
      <xdr:colOff>0</xdr:colOff>
      <xdr:row>123</xdr:row>
      <xdr:rowOff>0</xdr:rowOff>
    </xdr:to>
    <xdr:grpSp>
      <xdr:nvGrpSpPr>
        <xdr:cNvPr id="281" name="Group 417"/>
        <xdr:cNvGrpSpPr>
          <a:grpSpLocks/>
        </xdr:cNvGrpSpPr>
      </xdr:nvGrpSpPr>
      <xdr:grpSpPr>
        <a:xfrm>
          <a:off x="876300" y="23241000"/>
          <a:ext cx="3505200" cy="190500"/>
          <a:chOff x="170" y="136"/>
          <a:chExt cx="272" cy="17"/>
        </a:xfrm>
        <a:solidFill>
          <a:srgbClr val="FFFFFF"/>
        </a:solidFill>
      </xdr:grpSpPr>
      <xdr:sp>
        <xdr:nvSpPr>
          <xdr:cNvPr id="282" name="Rectangle 418"/>
          <xdr:cNvSpPr>
            <a:spLocks/>
          </xdr:cNvSpPr>
        </xdr:nvSpPr>
        <xdr:spPr>
          <a:xfrm>
            <a:off x="170" y="136"/>
            <a:ext cx="272" cy="17"/>
          </a:xfrm>
          <a:prstGeom prst="rect">
            <a:avLst/>
          </a:prstGeom>
          <a:solidFill>
            <a:srgbClr val="FFFFCC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83" name="Line 419"/>
          <xdr:cNvSpPr>
            <a:spLocks/>
          </xdr:cNvSpPr>
        </xdr:nvSpPr>
        <xdr:spPr>
          <a:xfrm>
            <a:off x="187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84" name="Line 420"/>
          <xdr:cNvSpPr>
            <a:spLocks/>
          </xdr:cNvSpPr>
        </xdr:nvSpPr>
        <xdr:spPr>
          <a:xfrm>
            <a:off x="204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85" name="Line 421"/>
          <xdr:cNvSpPr>
            <a:spLocks/>
          </xdr:cNvSpPr>
        </xdr:nvSpPr>
        <xdr:spPr>
          <a:xfrm>
            <a:off x="221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86" name="Line 422"/>
          <xdr:cNvSpPr>
            <a:spLocks/>
          </xdr:cNvSpPr>
        </xdr:nvSpPr>
        <xdr:spPr>
          <a:xfrm>
            <a:off x="255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87" name="Line 423"/>
          <xdr:cNvSpPr>
            <a:spLocks/>
          </xdr:cNvSpPr>
        </xdr:nvSpPr>
        <xdr:spPr>
          <a:xfrm>
            <a:off x="238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88" name="Line 424"/>
          <xdr:cNvSpPr>
            <a:spLocks/>
          </xdr:cNvSpPr>
        </xdr:nvSpPr>
        <xdr:spPr>
          <a:xfrm>
            <a:off x="272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89" name="Line 425"/>
          <xdr:cNvSpPr>
            <a:spLocks/>
          </xdr:cNvSpPr>
        </xdr:nvSpPr>
        <xdr:spPr>
          <a:xfrm>
            <a:off x="289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90" name="Line 426"/>
          <xdr:cNvSpPr>
            <a:spLocks/>
          </xdr:cNvSpPr>
        </xdr:nvSpPr>
        <xdr:spPr>
          <a:xfrm>
            <a:off x="306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91" name="Line 427"/>
          <xdr:cNvSpPr>
            <a:spLocks/>
          </xdr:cNvSpPr>
        </xdr:nvSpPr>
        <xdr:spPr>
          <a:xfrm>
            <a:off x="323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92" name="Line 428"/>
          <xdr:cNvSpPr>
            <a:spLocks/>
          </xdr:cNvSpPr>
        </xdr:nvSpPr>
        <xdr:spPr>
          <a:xfrm>
            <a:off x="340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93" name="Line 429"/>
          <xdr:cNvSpPr>
            <a:spLocks/>
          </xdr:cNvSpPr>
        </xdr:nvSpPr>
        <xdr:spPr>
          <a:xfrm>
            <a:off x="357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94" name="Line 430"/>
          <xdr:cNvSpPr>
            <a:spLocks/>
          </xdr:cNvSpPr>
        </xdr:nvSpPr>
        <xdr:spPr>
          <a:xfrm>
            <a:off x="374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95" name="Line 431"/>
          <xdr:cNvSpPr>
            <a:spLocks/>
          </xdr:cNvSpPr>
        </xdr:nvSpPr>
        <xdr:spPr>
          <a:xfrm>
            <a:off x="408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96" name="Line 432"/>
          <xdr:cNvSpPr>
            <a:spLocks/>
          </xdr:cNvSpPr>
        </xdr:nvSpPr>
        <xdr:spPr>
          <a:xfrm>
            <a:off x="391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297" name="Line 433"/>
          <xdr:cNvSpPr>
            <a:spLocks/>
          </xdr:cNvSpPr>
        </xdr:nvSpPr>
        <xdr:spPr>
          <a:xfrm>
            <a:off x="425" y="136"/>
            <a:ext cx="0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124</xdr:row>
      <xdr:rowOff>0</xdr:rowOff>
    </xdr:from>
    <xdr:to>
      <xdr:col>20</xdr:col>
      <xdr:colOff>0</xdr:colOff>
      <xdr:row>124</xdr:row>
      <xdr:rowOff>0</xdr:rowOff>
    </xdr:to>
    <xdr:sp>
      <xdr:nvSpPr>
        <xdr:cNvPr id="298" name="Line 436"/>
        <xdr:cNvSpPr>
          <a:spLocks/>
        </xdr:cNvSpPr>
      </xdr:nvSpPr>
      <xdr:spPr>
        <a:xfrm>
          <a:off x="876300" y="23622000"/>
          <a:ext cx="35052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4</xdr:col>
      <xdr:colOff>9525</xdr:colOff>
      <xdr:row>120</xdr:row>
      <xdr:rowOff>9525</xdr:rowOff>
    </xdr:from>
    <xdr:to>
      <xdr:col>20</xdr:col>
      <xdr:colOff>0</xdr:colOff>
      <xdr:row>121</xdr:row>
      <xdr:rowOff>85725</xdr:rowOff>
    </xdr:to>
    <xdr:grpSp>
      <xdr:nvGrpSpPr>
        <xdr:cNvPr id="299" name="Group 438"/>
        <xdr:cNvGrpSpPr>
          <a:grpSpLocks/>
        </xdr:cNvGrpSpPr>
      </xdr:nvGrpSpPr>
      <xdr:grpSpPr>
        <a:xfrm>
          <a:off x="885825" y="22869525"/>
          <a:ext cx="3495675" cy="266700"/>
          <a:chOff x="69" y="2540"/>
          <a:chExt cx="271" cy="28"/>
        </a:xfrm>
        <a:solidFill>
          <a:srgbClr val="FFFFFF"/>
        </a:solidFill>
      </xdr:grpSpPr>
      <xdr:sp>
        <xdr:nvSpPr>
          <xdr:cNvPr id="300" name="AutoShape 224"/>
          <xdr:cNvSpPr>
            <a:spLocks/>
          </xdr:cNvSpPr>
        </xdr:nvSpPr>
        <xdr:spPr>
          <a:xfrm rot="10800000" flipH="1">
            <a:off x="272" y="2540"/>
            <a:ext cx="68" cy="28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CC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01" name="AutoShape 437"/>
          <xdr:cNvSpPr>
            <a:spLocks/>
          </xdr:cNvSpPr>
        </xdr:nvSpPr>
        <xdr:spPr>
          <a:xfrm rot="10800000">
            <a:off x="69" y="2540"/>
            <a:ext cx="203" cy="28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CC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126</xdr:row>
      <xdr:rowOff>9525</xdr:rowOff>
    </xdr:from>
    <xdr:to>
      <xdr:col>37</xdr:col>
      <xdr:colOff>114300</xdr:colOff>
      <xdr:row>143</xdr:row>
      <xdr:rowOff>152400</xdr:rowOff>
    </xdr:to>
    <xdr:graphicFrame>
      <xdr:nvGraphicFramePr>
        <xdr:cNvPr id="302" name="Chart 439"/>
        <xdr:cNvGraphicFramePr/>
      </xdr:nvGraphicFramePr>
      <xdr:xfrm>
        <a:off x="257175" y="24012525"/>
        <a:ext cx="79629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149</xdr:row>
      <xdr:rowOff>0</xdr:rowOff>
    </xdr:from>
    <xdr:to>
      <xdr:col>28</xdr:col>
      <xdr:colOff>0</xdr:colOff>
      <xdr:row>149</xdr:row>
      <xdr:rowOff>0</xdr:rowOff>
    </xdr:to>
    <xdr:sp>
      <xdr:nvSpPr>
        <xdr:cNvPr id="303" name="Line 440"/>
        <xdr:cNvSpPr>
          <a:spLocks/>
        </xdr:cNvSpPr>
      </xdr:nvSpPr>
      <xdr:spPr>
        <a:xfrm>
          <a:off x="657225" y="28384500"/>
          <a:ext cx="5476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180975</xdr:colOff>
      <xdr:row>148</xdr:row>
      <xdr:rowOff>161925</xdr:rowOff>
    </xdr:from>
    <xdr:to>
      <xdr:col>20</xdr:col>
      <xdr:colOff>38100</xdr:colOff>
      <xdr:row>149</xdr:row>
      <xdr:rowOff>28575</xdr:rowOff>
    </xdr:to>
    <xdr:sp>
      <xdr:nvSpPr>
        <xdr:cNvPr id="304" name="Oval 441"/>
        <xdr:cNvSpPr>
          <a:spLocks/>
        </xdr:cNvSpPr>
      </xdr:nvSpPr>
      <xdr:spPr>
        <a:xfrm>
          <a:off x="4343400" y="28355925"/>
          <a:ext cx="76200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149</xdr:row>
      <xdr:rowOff>9525</xdr:rowOff>
    </xdr:from>
    <xdr:to>
      <xdr:col>6</xdr:col>
      <xdr:colOff>190500</xdr:colOff>
      <xdr:row>149</xdr:row>
      <xdr:rowOff>171450</xdr:rowOff>
    </xdr:to>
    <xdr:grpSp>
      <xdr:nvGrpSpPr>
        <xdr:cNvPr id="305" name="Group 451"/>
        <xdr:cNvGrpSpPr>
          <a:grpSpLocks/>
        </xdr:cNvGrpSpPr>
      </xdr:nvGrpSpPr>
      <xdr:grpSpPr>
        <a:xfrm>
          <a:off x="1095375" y="28394025"/>
          <a:ext cx="409575" cy="161925"/>
          <a:chOff x="68" y="2961"/>
          <a:chExt cx="32" cy="17"/>
        </a:xfrm>
        <a:solidFill>
          <a:srgbClr val="FFFFFF"/>
        </a:solidFill>
      </xdr:grpSpPr>
      <xdr:grpSp>
        <xdr:nvGrpSpPr>
          <xdr:cNvPr id="306" name="Group 445"/>
          <xdr:cNvGrpSpPr>
            <a:grpSpLocks/>
          </xdr:cNvGrpSpPr>
        </xdr:nvGrpSpPr>
        <xdr:grpSpPr>
          <a:xfrm>
            <a:off x="76" y="2961"/>
            <a:ext cx="19" cy="11"/>
            <a:chOff x="76" y="2961"/>
            <a:chExt cx="19" cy="11"/>
          </a:xfrm>
          <a:solidFill>
            <a:srgbClr val="FFFFFF"/>
          </a:solidFill>
        </xdr:grpSpPr>
        <xdr:sp>
          <xdr:nvSpPr>
            <xdr:cNvPr id="307" name="AutoShape 444"/>
            <xdr:cNvSpPr>
              <a:spLocks/>
            </xdr:cNvSpPr>
          </xdr:nvSpPr>
          <xdr:spPr>
            <a:xfrm>
              <a:off x="76" y="2964"/>
              <a:ext cx="19" cy="8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308" name="Oval 442"/>
            <xdr:cNvSpPr>
              <a:spLocks/>
            </xdr:cNvSpPr>
          </xdr:nvSpPr>
          <xdr:spPr>
            <a:xfrm>
              <a:off x="82" y="2961"/>
              <a:ext cx="6" cy="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sp>
        <xdr:nvSpPr>
          <xdr:cNvPr id="309" name="Oval 446"/>
          <xdr:cNvSpPr>
            <a:spLocks/>
          </xdr:cNvSpPr>
        </xdr:nvSpPr>
        <xdr:spPr>
          <a:xfrm>
            <a:off x="82" y="2972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10" name="Line 447"/>
          <xdr:cNvSpPr>
            <a:spLocks/>
          </xdr:cNvSpPr>
        </xdr:nvSpPr>
        <xdr:spPr>
          <a:xfrm flipV="1">
            <a:off x="68" y="2978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15</xdr:col>
      <xdr:colOff>114300</xdr:colOff>
      <xdr:row>149</xdr:row>
      <xdr:rowOff>9525</xdr:rowOff>
    </xdr:from>
    <xdr:to>
      <xdr:col>16</xdr:col>
      <xdr:colOff>142875</xdr:colOff>
      <xdr:row>149</xdr:row>
      <xdr:rowOff>114300</xdr:rowOff>
    </xdr:to>
    <xdr:grpSp>
      <xdr:nvGrpSpPr>
        <xdr:cNvPr id="311" name="Group 448"/>
        <xdr:cNvGrpSpPr>
          <a:grpSpLocks/>
        </xdr:cNvGrpSpPr>
      </xdr:nvGrpSpPr>
      <xdr:grpSpPr>
        <a:xfrm>
          <a:off x="3400425" y="28394025"/>
          <a:ext cx="247650" cy="104775"/>
          <a:chOff x="76" y="2961"/>
          <a:chExt cx="19" cy="11"/>
        </a:xfrm>
        <a:solidFill>
          <a:srgbClr val="FFFFFF"/>
        </a:solidFill>
      </xdr:grpSpPr>
      <xdr:sp>
        <xdr:nvSpPr>
          <xdr:cNvPr id="312" name="AutoShape 449"/>
          <xdr:cNvSpPr>
            <a:spLocks/>
          </xdr:cNvSpPr>
        </xdr:nvSpPr>
        <xdr:spPr>
          <a:xfrm>
            <a:off x="76" y="2964"/>
            <a:ext cx="19" cy="8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13" name="Oval 450"/>
          <xdr:cNvSpPr>
            <a:spLocks/>
          </xdr:cNvSpPr>
        </xdr:nvSpPr>
        <xdr:spPr>
          <a:xfrm>
            <a:off x="82" y="2961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149</xdr:row>
      <xdr:rowOff>9525</xdr:rowOff>
    </xdr:from>
    <xdr:to>
      <xdr:col>26</xdr:col>
      <xdr:colOff>190500</xdr:colOff>
      <xdr:row>149</xdr:row>
      <xdr:rowOff>171450</xdr:rowOff>
    </xdr:to>
    <xdr:grpSp>
      <xdr:nvGrpSpPr>
        <xdr:cNvPr id="314" name="Group 452"/>
        <xdr:cNvGrpSpPr>
          <a:grpSpLocks/>
        </xdr:cNvGrpSpPr>
      </xdr:nvGrpSpPr>
      <xdr:grpSpPr>
        <a:xfrm>
          <a:off x="5476875" y="28394025"/>
          <a:ext cx="409575" cy="161925"/>
          <a:chOff x="68" y="2961"/>
          <a:chExt cx="32" cy="17"/>
        </a:xfrm>
        <a:solidFill>
          <a:srgbClr val="FFFFFF"/>
        </a:solidFill>
      </xdr:grpSpPr>
      <xdr:grpSp>
        <xdr:nvGrpSpPr>
          <xdr:cNvPr id="315" name="Group 453"/>
          <xdr:cNvGrpSpPr>
            <a:grpSpLocks/>
          </xdr:cNvGrpSpPr>
        </xdr:nvGrpSpPr>
        <xdr:grpSpPr>
          <a:xfrm>
            <a:off x="76" y="2961"/>
            <a:ext cx="19" cy="11"/>
            <a:chOff x="76" y="2961"/>
            <a:chExt cx="19" cy="11"/>
          </a:xfrm>
          <a:solidFill>
            <a:srgbClr val="FFFFFF"/>
          </a:solidFill>
        </xdr:grpSpPr>
        <xdr:sp>
          <xdr:nvSpPr>
            <xdr:cNvPr id="316" name="AutoShape 454"/>
            <xdr:cNvSpPr>
              <a:spLocks/>
            </xdr:cNvSpPr>
          </xdr:nvSpPr>
          <xdr:spPr>
            <a:xfrm>
              <a:off x="76" y="2964"/>
              <a:ext cx="19" cy="8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317" name="Oval 455"/>
            <xdr:cNvSpPr>
              <a:spLocks/>
            </xdr:cNvSpPr>
          </xdr:nvSpPr>
          <xdr:spPr>
            <a:xfrm>
              <a:off x="82" y="2961"/>
              <a:ext cx="6" cy="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sp>
        <xdr:nvSpPr>
          <xdr:cNvPr id="318" name="Oval 456"/>
          <xdr:cNvSpPr>
            <a:spLocks/>
          </xdr:cNvSpPr>
        </xdr:nvSpPr>
        <xdr:spPr>
          <a:xfrm>
            <a:off x="82" y="2972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19" name="Line 457"/>
          <xdr:cNvSpPr>
            <a:spLocks/>
          </xdr:cNvSpPr>
        </xdr:nvSpPr>
        <xdr:spPr>
          <a:xfrm flipV="1">
            <a:off x="68" y="2978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148</xdr:row>
      <xdr:rowOff>152400</xdr:rowOff>
    </xdr:from>
    <xdr:to>
      <xdr:col>28</xdr:col>
      <xdr:colOff>133350</xdr:colOff>
      <xdr:row>148</xdr:row>
      <xdr:rowOff>152400</xdr:rowOff>
    </xdr:to>
    <xdr:sp>
      <xdr:nvSpPr>
        <xdr:cNvPr id="320" name="Line 458"/>
        <xdr:cNvSpPr>
          <a:spLocks/>
        </xdr:cNvSpPr>
      </xdr:nvSpPr>
      <xdr:spPr>
        <a:xfrm>
          <a:off x="581025" y="28346400"/>
          <a:ext cx="568642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148</xdr:row>
      <xdr:rowOff>133350</xdr:rowOff>
    </xdr:from>
    <xdr:to>
      <xdr:col>8</xdr:col>
      <xdr:colOff>0</xdr:colOff>
      <xdr:row>149</xdr:row>
      <xdr:rowOff>47625</xdr:rowOff>
    </xdr:to>
    <xdr:sp>
      <xdr:nvSpPr>
        <xdr:cNvPr id="321" name="Line 459"/>
        <xdr:cNvSpPr>
          <a:spLocks/>
        </xdr:cNvSpPr>
      </xdr:nvSpPr>
      <xdr:spPr>
        <a:xfrm>
          <a:off x="1752600" y="28327350"/>
          <a:ext cx="0" cy="1047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148</xdr:row>
      <xdr:rowOff>133350</xdr:rowOff>
    </xdr:from>
    <xdr:to>
      <xdr:col>12</xdr:col>
      <xdr:colOff>0</xdr:colOff>
      <xdr:row>149</xdr:row>
      <xdr:rowOff>47625</xdr:rowOff>
    </xdr:to>
    <xdr:sp>
      <xdr:nvSpPr>
        <xdr:cNvPr id="322" name="Line 460"/>
        <xdr:cNvSpPr>
          <a:spLocks/>
        </xdr:cNvSpPr>
      </xdr:nvSpPr>
      <xdr:spPr>
        <a:xfrm>
          <a:off x="2628900" y="28327350"/>
          <a:ext cx="0" cy="1047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148</xdr:row>
      <xdr:rowOff>133350</xdr:rowOff>
    </xdr:from>
    <xdr:to>
      <xdr:col>17</xdr:col>
      <xdr:colOff>0</xdr:colOff>
      <xdr:row>149</xdr:row>
      <xdr:rowOff>47625</xdr:rowOff>
    </xdr:to>
    <xdr:sp>
      <xdr:nvSpPr>
        <xdr:cNvPr id="323" name="Line 462"/>
        <xdr:cNvSpPr>
          <a:spLocks/>
        </xdr:cNvSpPr>
      </xdr:nvSpPr>
      <xdr:spPr>
        <a:xfrm>
          <a:off x="3724275" y="28327350"/>
          <a:ext cx="0" cy="1047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148</xdr:row>
      <xdr:rowOff>133350</xdr:rowOff>
    </xdr:from>
    <xdr:to>
      <xdr:col>21</xdr:col>
      <xdr:colOff>0</xdr:colOff>
      <xdr:row>149</xdr:row>
      <xdr:rowOff>47625</xdr:rowOff>
    </xdr:to>
    <xdr:sp>
      <xdr:nvSpPr>
        <xdr:cNvPr id="324" name="Line 463"/>
        <xdr:cNvSpPr>
          <a:spLocks/>
        </xdr:cNvSpPr>
      </xdr:nvSpPr>
      <xdr:spPr>
        <a:xfrm>
          <a:off x="4600575" y="28327350"/>
          <a:ext cx="0" cy="1047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23</xdr:col>
      <xdr:colOff>0</xdr:colOff>
      <xdr:row>148</xdr:row>
      <xdr:rowOff>133350</xdr:rowOff>
    </xdr:from>
    <xdr:to>
      <xdr:col>23</xdr:col>
      <xdr:colOff>0</xdr:colOff>
      <xdr:row>149</xdr:row>
      <xdr:rowOff>47625</xdr:rowOff>
    </xdr:to>
    <xdr:sp>
      <xdr:nvSpPr>
        <xdr:cNvPr id="325" name="Line 464"/>
        <xdr:cNvSpPr>
          <a:spLocks/>
        </xdr:cNvSpPr>
      </xdr:nvSpPr>
      <xdr:spPr>
        <a:xfrm>
          <a:off x="5038725" y="28327350"/>
          <a:ext cx="0" cy="1047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171450</xdr:colOff>
      <xdr:row>152</xdr:row>
      <xdr:rowOff>152400</xdr:rowOff>
    </xdr:from>
    <xdr:to>
      <xdr:col>28</xdr:col>
      <xdr:colOff>76200</xdr:colOff>
      <xdr:row>153</xdr:row>
      <xdr:rowOff>38100</xdr:rowOff>
    </xdr:to>
    <xdr:grpSp>
      <xdr:nvGrpSpPr>
        <xdr:cNvPr id="326" name="Group 475"/>
        <xdr:cNvGrpSpPr>
          <a:grpSpLocks/>
        </xdr:cNvGrpSpPr>
      </xdr:nvGrpSpPr>
      <xdr:grpSpPr>
        <a:xfrm>
          <a:off x="609600" y="29108400"/>
          <a:ext cx="5600700" cy="76200"/>
          <a:chOff x="30" y="3016"/>
          <a:chExt cx="435" cy="8"/>
        </a:xfrm>
        <a:solidFill>
          <a:srgbClr val="FFFFFF"/>
        </a:solidFill>
      </xdr:grpSpPr>
      <xdr:sp>
        <xdr:nvSpPr>
          <xdr:cNvPr id="327" name="Line 465"/>
          <xdr:cNvSpPr>
            <a:spLocks/>
          </xdr:cNvSpPr>
        </xdr:nvSpPr>
        <xdr:spPr>
          <a:xfrm>
            <a:off x="30" y="3020"/>
            <a:ext cx="43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28" name="Line 466"/>
          <xdr:cNvSpPr>
            <a:spLocks/>
          </xdr:cNvSpPr>
        </xdr:nvSpPr>
        <xdr:spPr>
          <a:xfrm>
            <a:off x="34" y="3016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29" name="Line 467"/>
          <xdr:cNvSpPr>
            <a:spLocks/>
          </xdr:cNvSpPr>
        </xdr:nvSpPr>
        <xdr:spPr>
          <a:xfrm>
            <a:off x="85" y="3016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30" name="Line 468"/>
          <xdr:cNvSpPr>
            <a:spLocks/>
          </xdr:cNvSpPr>
        </xdr:nvSpPr>
        <xdr:spPr>
          <a:xfrm>
            <a:off x="255" y="3016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31" name="Line 469"/>
          <xdr:cNvSpPr>
            <a:spLocks/>
          </xdr:cNvSpPr>
        </xdr:nvSpPr>
        <xdr:spPr>
          <a:xfrm>
            <a:off x="323" y="3016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32" name="Line 470"/>
          <xdr:cNvSpPr>
            <a:spLocks/>
          </xdr:cNvSpPr>
        </xdr:nvSpPr>
        <xdr:spPr>
          <a:xfrm>
            <a:off x="425" y="3016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33" name="Line 471"/>
          <xdr:cNvSpPr>
            <a:spLocks/>
          </xdr:cNvSpPr>
        </xdr:nvSpPr>
        <xdr:spPr>
          <a:xfrm>
            <a:off x="459" y="3016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152400</xdr:colOff>
      <xdr:row>157</xdr:row>
      <xdr:rowOff>0</xdr:rowOff>
    </xdr:from>
    <xdr:to>
      <xdr:col>28</xdr:col>
      <xdr:colOff>66675</xdr:colOff>
      <xdr:row>157</xdr:row>
      <xdr:rowOff>0</xdr:rowOff>
    </xdr:to>
    <xdr:sp>
      <xdr:nvSpPr>
        <xdr:cNvPr id="334" name="Line 472"/>
        <xdr:cNvSpPr>
          <a:spLocks/>
        </xdr:cNvSpPr>
      </xdr:nvSpPr>
      <xdr:spPr>
        <a:xfrm>
          <a:off x="590550" y="29908500"/>
          <a:ext cx="561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152400</xdr:colOff>
      <xdr:row>151</xdr:row>
      <xdr:rowOff>0</xdr:rowOff>
    </xdr:from>
    <xdr:to>
      <xdr:col>28</xdr:col>
      <xdr:colOff>66675</xdr:colOff>
      <xdr:row>151</xdr:row>
      <xdr:rowOff>0</xdr:rowOff>
    </xdr:to>
    <xdr:sp>
      <xdr:nvSpPr>
        <xdr:cNvPr id="335" name="Line 473"/>
        <xdr:cNvSpPr>
          <a:spLocks/>
        </xdr:cNvSpPr>
      </xdr:nvSpPr>
      <xdr:spPr>
        <a:xfrm>
          <a:off x="590550" y="28765500"/>
          <a:ext cx="561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150</xdr:row>
      <xdr:rowOff>152400</xdr:rowOff>
    </xdr:from>
    <xdr:to>
      <xdr:col>6</xdr:col>
      <xdr:colOff>0</xdr:colOff>
      <xdr:row>151</xdr:row>
      <xdr:rowOff>38100</xdr:rowOff>
    </xdr:to>
    <xdr:sp>
      <xdr:nvSpPr>
        <xdr:cNvPr id="336" name="Line 474"/>
        <xdr:cNvSpPr>
          <a:spLocks/>
        </xdr:cNvSpPr>
      </xdr:nvSpPr>
      <xdr:spPr>
        <a:xfrm>
          <a:off x="1314450" y="287274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150</xdr:row>
      <xdr:rowOff>152400</xdr:rowOff>
    </xdr:from>
    <xdr:to>
      <xdr:col>8</xdr:col>
      <xdr:colOff>0</xdr:colOff>
      <xdr:row>151</xdr:row>
      <xdr:rowOff>38100</xdr:rowOff>
    </xdr:to>
    <xdr:sp>
      <xdr:nvSpPr>
        <xdr:cNvPr id="337" name="Line 476"/>
        <xdr:cNvSpPr>
          <a:spLocks/>
        </xdr:cNvSpPr>
      </xdr:nvSpPr>
      <xdr:spPr>
        <a:xfrm>
          <a:off x="1752600" y="287274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150</xdr:row>
      <xdr:rowOff>152400</xdr:rowOff>
    </xdr:from>
    <xdr:to>
      <xdr:col>20</xdr:col>
      <xdr:colOff>0</xdr:colOff>
      <xdr:row>151</xdr:row>
      <xdr:rowOff>38100</xdr:rowOff>
    </xdr:to>
    <xdr:sp>
      <xdr:nvSpPr>
        <xdr:cNvPr id="338" name="Line 477"/>
        <xdr:cNvSpPr>
          <a:spLocks/>
        </xdr:cNvSpPr>
      </xdr:nvSpPr>
      <xdr:spPr>
        <a:xfrm>
          <a:off x="4381500" y="287274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150</xdr:row>
      <xdr:rowOff>152400</xdr:rowOff>
    </xdr:from>
    <xdr:to>
      <xdr:col>21</xdr:col>
      <xdr:colOff>0</xdr:colOff>
      <xdr:row>151</xdr:row>
      <xdr:rowOff>38100</xdr:rowOff>
    </xdr:to>
    <xdr:sp>
      <xdr:nvSpPr>
        <xdr:cNvPr id="339" name="Line 478"/>
        <xdr:cNvSpPr>
          <a:spLocks/>
        </xdr:cNvSpPr>
      </xdr:nvSpPr>
      <xdr:spPr>
        <a:xfrm>
          <a:off x="4600575" y="287274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152400</xdr:colOff>
      <xdr:row>152</xdr:row>
      <xdr:rowOff>0</xdr:rowOff>
    </xdr:from>
    <xdr:to>
      <xdr:col>28</xdr:col>
      <xdr:colOff>66675</xdr:colOff>
      <xdr:row>152</xdr:row>
      <xdr:rowOff>0</xdr:rowOff>
    </xdr:to>
    <xdr:sp>
      <xdr:nvSpPr>
        <xdr:cNvPr id="340" name="Line 479"/>
        <xdr:cNvSpPr>
          <a:spLocks/>
        </xdr:cNvSpPr>
      </xdr:nvSpPr>
      <xdr:spPr>
        <a:xfrm>
          <a:off x="590550" y="28956000"/>
          <a:ext cx="561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151</xdr:row>
      <xdr:rowOff>152400</xdr:rowOff>
    </xdr:from>
    <xdr:to>
      <xdr:col>6</xdr:col>
      <xdr:colOff>0</xdr:colOff>
      <xdr:row>152</xdr:row>
      <xdr:rowOff>38100</xdr:rowOff>
    </xdr:to>
    <xdr:sp>
      <xdr:nvSpPr>
        <xdr:cNvPr id="341" name="Line 480"/>
        <xdr:cNvSpPr>
          <a:spLocks/>
        </xdr:cNvSpPr>
      </xdr:nvSpPr>
      <xdr:spPr>
        <a:xfrm>
          <a:off x="1314450" y="289179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151</xdr:row>
      <xdr:rowOff>152400</xdr:rowOff>
    </xdr:from>
    <xdr:to>
      <xdr:col>12</xdr:col>
      <xdr:colOff>0</xdr:colOff>
      <xdr:row>152</xdr:row>
      <xdr:rowOff>38100</xdr:rowOff>
    </xdr:to>
    <xdr:sp>
      <xdr:nvSpPr>
        <xdr:cNvPr id="342" name="Line 481"/>
        <xdr:cNvSpPr>
          <a:spLocks/>
        </xdr:cNvSpPr>
      </xdr:nvSpPr>
      <xdr:spPr>
        <a:xfrm>
          <a:off x="2628900" y="289179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151</xdr:row>
      <xdr:rowOff>152400</xdr:rowOff>
    </xdr:from>
    <xdr:to>
      <xdr:col>20</xdr:col>
      <xdr:colOff>0</xdr:colOff>
      <xdr:row>152</xdr:row>
      <xdr:rowOff>38100</xdr:rowOff>
    </xdr:to>
    <xdr:sp>
      <xdr:nvSpPr>
        <xdr:cNvPr id="343" name="Line 482"/>
        <xdr:cNvSpPr>
          <a:spLocks/>
        </xdr:cNvSpPr>
      </xdr:nvSpPr>
      <xdr:spPr>
        <a:xfrm>
          <a:off x="4381500" y="289179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23</xdr:col>
      <xdr:colOff>0</xdr:colOff>
      <xdr:row>151</xdr:row>
      <xdr:rowOff>152400</xdr:rowOff>
    </xdr:from>
    <xdr:to>
      <xdr:col>23</xdr:col>
      <xdr:colOff>0</xdr:colOff>
      <xdr:row>152</xdr:row>
      <xdr:rowOff>38100</xdr:rowOff>
    </xdr:to>
    <xdr:sp>
      <xdr:nvSpPr>
        <xdr:cNvPr id="344" name="Line 483"/>
        <xdr:cNvSpPr>
          <a:spLocks/>
        </xdr:cNvSpPr>
      </xdr:nvSpPr>
      <xdr:spPr>
        <a:xfrm>
          <a:off x="5038725" y="289179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152400</xdr:colOff>
      <xdr:row>164</xdr:row>
      <xdr:rowOff>0</xdr:rowOff>
    </xdr:from>
    <xdr:to>
      <xdr:col>28</xdr:col>
      <xdr:colOff>66675</xdr:colOff>
      <xdr:row>164</xdr:row>
      <xdr:rowOff>0</xdr:rowOff>
    </xdr:to>
    <xdr:sp>
      <xdr:nvSpPr>
        <xdr:cNvPr id="345" name="Line 484"/>
        <xdr:cNvSpPr>
          <a:spLocks/>
        </xdr:cNvSpPr>
      </xdr:nvSpPr>
      <xdr:spPr>
        <a:xfrm>
          <a:off x="590550" y="31242000"/>
          <a:ext cx="561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133350</xdr:colOff>
      <xdr:row>170</xdr:row>
      <xdr:rowOff>0</xdr:rowOff>
    </xdr:from>
    <xdr:to>
      <xdr:col>28</xdr:col>
      <xdr:colOff>38100</xdr:colOff>
      <xdr:row>170</xdr:row>
      <xdr:rowOff>0</xdr:rowOff>
    </xdr:to>
    <xdr:sp>
      <xdr:nvSpPr>
        <xdr:cNvPr id="346" name="Line 485"/>
        <xdr:cNvSpPr>
          <a:spLocks/>
        </xdr:cNvSpPr>
      </xdr:nvSpPr>
      <xdr:spPr>
        <a:xfrm>
          <a:off x="571500" y="32385000"/>
          <a:ext cx="5600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171450</xdr:colOff>
      <xdr:row>176</xdr:row>
      <xdr:rowOff>0</xdr:rowOff>
    </xdr:from>
    <xdr:to>
      <xdr:col>28</xdr:col>
      <xdr:colOff>76200</xdr:colOff>
      <xdr:row>176</xdr:row>
      <xdr:rowOff>0</xdr:rowOff>
    </xdr:to>
    <xdr:sp>
      <xdr:nvSpPr>
        <xdr:cNvPr id="347" name="Line 486"/>
        <xdr:cNvSpPr>
          <a:spLocks/>
        </xdr:cNvSpPr>
      </xdr:nvSpPr>
      <xdr:spPr>
        <a:xfrm>
          <a:off x="609600" y="33528000"/>
          <a:ext cx="5600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9525</xdr:colOff>
      <xdr:row>157</xdr:row>
      <xdr:rowOff>9525</xdr:rowOff>
    </xdr:from>
    <xdr:to>
      <xdr:col>16</xdr:col>
      <xdr:colOff>0</xdr:colOff>
      <xdr:row>158</xdr:row>
      <xdr:rowOff>104775</xdr:rowOff>
    </xdr:to>
    <xdr:sp>
      <xdr:nvSpPr>
        <xdr:cNvPr id="348" name="AutoShape 499"/>
        <xdr:cNvSpPr>
          <a:spLocks noChangeAspect="1"/>
        </xdr:cNvSpPr>
      </xdr:nvSpPr>
      <xdr:spPr>
        <a:xfrm flipV="1">
          <a:off x="1762125" y="29918025"/>
          <a:ext cx="1743075" cy="28575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156</xdr:row>
      <xdr:rowOff>123825</xdr:rowOff>
    </xdr:from>
    <xdr:to>
      <xdr:col>8</xdr:col>
      <xdr:colOff>0</xdr:colOff>
      <xdr:row>157</xdr:row>
      <xdr:rowOff>9525</xdr:rowOff>
    </xdr:to>
    <xdr:sp>
      <xdr:nvSpPr>
        <xdr:cNvPr id="349" name="AutoShape 502"/>
        <xdr:cNvSpPr>
          <a:spLocks noChangeAspect="1"/>
        </xdr:cNvSpPr>
      </xdr:nvSpPr>
      <xdr:spPr>
        <a:xfrm rot="10800000" flipV="1">
          <a:off x="1314450" y="29841825"/>
          <a:ext cx="438150" cy="7620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16</xdr:col>
      <xdr:colOff>0</xdr:colOff>
      <xdr:row>156</xdr:row>
      <xdr:rowOff>47625</xdr:rowOff>
    </xdr:from>
    <xdr:to>
      <xdr:col>20</xdr:col>
      <xdr:colOff>0</xdr:colOff>
      <xdr:row>157</xdr:row>
      <xdr:rowOff>9525</xdr:rowOff>
    </xdr:to>
    <xdr:sp>
      <xdr:nvSpPr>
        <xdr:cNvPr id="350" name="AutoShape 501"/>
        <xdr:cNvSpPr>
          <a:spLocks noChangeAspect="1"/>
        </xdr:cNvSpPr>
      </xdr:nvSpPr>
      <xdr:spPr>
        <a:xfrm rot="10800000" flipV="1">
          <a:off x="3505200" y="29765625"/>
          <a:ext cx="876300" cy="152400"/>
        </a:xfrm>
        <a:prstGeom prst="rtTriangle">
          <a:avLst/>
        </a:prstGeom>
        <a:pattFill prst="ltVert">
          <a:fgClr>
            <a:srgbClr val="0000FF"/>
          </a:fgClr>
          <a:bgClr>
            <a:srgbClr val="CC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9525</xdr:colOff>
      <xdr:row>157</xdr:row>
      <xdr:rowOff>9525</xdr:rowOff>
    </xdr:from>
    <xdr:to>
      <xdr:col>6</xdr:col>
      <xdr:colOff>0</xdr:colOff>
      <xdr:row>157</xdr:row>
      <xdr:rowOff>123825</xdr:rowOff>
    </xdr:to>
    <xdr:sp>
      <xdr:nvSpPr>
        <xdr:cNvPr id="351" name="AutoShape 503"/>
        <xdr:cNvSpPr>
          <a:spLocks noChangeAspect="1"/>
        </xdr:cNvSpPr>
      </xdr:nvSpPr>
      <xdr:spPr>
        <a:xfrm flipV="1">
          <a:off x="666750" y="29918025"/>
          <a:ext cx="647700" cy="114300"/>
        </a:xfrm>
        <a:prstGeom prst="rtTriangle">
          <a:avLst/>
        </a:prstGeom>
        <a:pattFill prst="ltVert">
          <a:fgClr>
            <a:srgbClr val="FF0000"/>
          </a:fgClr>
          <a:bgClr>
            <a:srgbClr val="FFFFCC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156</xdr:row>
      <xdr:rowOff>47625</xdr:rowOff>
    </xdr:from>
    <xdr:to>
      <xdr:col>26</xdr:col>
      <xdr:colOff>0</xdr:colOff>
      <xdr:row>157</xdr:row>
      <xdr:rowOff>9525</xdr:rowOff>
    </xdr:to>
    <xdr:sp>
      <xdr:nvSpPr>
        <xdr:cNvPr id="352" name="AutoShape 504"/>
        <xdr:cNvSpPr>
          <a:spLocks noChangeAspect="1"/>
        </xdr:cNvSpPr>
      </xdr:nvSpPr>
      <xdr:spPr>
        <a:xfrm rot="10800000" flipH="1" flipV="1">
          <a:off x="4381500" y="29765625"/>
          <a:ext cx="1314450" cy="152400"/>
        </a:xfrm>
        <a:prstGeom prst="rtTriangle">
          <a:avLst/>
        </a:prstGeom>
        <a:pattFill prst="ltVert">
          <a:fgClr>
            <a:srgbClr val="0000FF"/>
          </a:fgClr>
          <a:bgClr>
            <a:srgbClr val="CC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0</xdr:colOff>
      <xdr:row>157</xdr:row>
      <xdr:rowOff>9525</xdr:rowOff>
    </xdr:from>
    <xdr:to>
      <xdr:col>28</xdr:col>
      <xdr:colOff>0</xdr:colOff>
      <xdr:row>157</xdr:row>
      <xdr:rowOff>57150</xdr:rowOff>
    </xdr:to>
    <xdr:sp>
      <xdr:nvSpPr>
        <xdr:cNvPr id="353" name="AutoShape 505"/>
        <xdr:cNvSpPr>
          <a:spLocks noChangeAspect="1"/>
        </xdr:cNvSpPr>
      </xdr:nvSpPr>
      <xdr:spPr>
        <a:xfrm flipH="1" flipV="1">
          <a:off x="5695950" y="29918025"/>
          <a:ext cx="438150" cy="47625"/>
        </a:xfrm>
        <a:prstGeom prst="rtTriangle">
          <a:avLst/>
        </a:prstGeom>
        <a:pattFill prst="ltVert">
          <a:fgClr>
            <a:srgbClr val="FF0000"/>
          </a:fgClr>
          <a:bgClr>
            <a:srgbClr val="FFFFCC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16</xdr:col>
      <xdr:colOff>0</xdr:colOff>
      <xdr:row>163</xdr:row>
      <xdr:rowOff>47625</xdr:rowOff>
    </xdr:from>
    <xdr:to>
      <xdr:col>20</xdr:col>
      <xdr:colOff>0</xdr:colOff>
      <xdr:row>164</xdr:row>
      <xdr:rowOff>9525</xdr:rowOff>
    </xdr:to>
    <xdr:sp>
      <xdr:nvSpPr>
        <xdr:cNvPr id="354" name="AutoShape 508"/>
        <xdr:cNvSpPr>
          <a:spLocks noChangeAspect="1"/>
        </xdr:cNvSpPr>
      </xdr:nvSpPr>
      <xdr:spPr>
        <a:xfrm rot="10800000" flipV="1">
          <a:off x="3505200" y="31099125"/>
          <a:ext cx="876300" cy="152400"/>
        </a:xfrm>
        <a:prstGeom prst="rtTriangle">
          <a:avLst/>
        </a:prstGeom>
        <a:pattFill prst="ltVert">
          <a:fgClr>
            <a:srgbClr val="0000FF"/>
          </a:fgClr>
          <a:bgClr>
            <a:srgbClr val="CC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9525</xdr:colOff>
      <xdr:row>164</xdr:row>
      <xdr:rowOff>9525</xdr:rowOff>
    </xdr:from>
    <xdr:to>
      <xdr:col>6</xdr:col>
      <xdr:colOff>0</xdr:colOff>
      <xdr:row>164</xdr:row>
      <xdr:rowOff>123825</xdr:rowOff>
    </xdr:to>
    <xdr:sp>
      <xdr:nvSpPr>
        <xdr:cNvPr id="355" name="AutoShape 509"/>
        <xdr:cNvSpPr>
          <a:spLocks noChangeAspect="1"/>
        </xdr:cNvSpPr>
      </xdr:nvSpPr>
      <xdr:spPr>
        <a:xfrm flipV="1">
          <a:off x="666750" y="31251525"/>
          <a:ext cx="647700" cy="114300"/>
        </a:xfrm>
        <a:prstGeom prst="rtTriangle">
          <a:avLst/>
        </a:prstGeom>
        <a:pattFill prst="ltVert">
          <a:fgClr>
            <a:srgbClr val="FF0000"/>
          </a:fgClr>
          <a:bgClr>
            <a:srgbClr val="FFFFCC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163</xdr:row>
      <xdr:rowOff>47625</xdr:rowOff>
    </xdr:from>
    <xdr:to>
      <xdr:col>26</xdr:col>
      <xdr:colOff>0</xdr:colOff>
      <xdr:row>164</xdr:row>
      <xdr:rowOff>9525</xdr:rowOff>
    </xdr:to>
    <xdr:sp>
      <xdr:nvSpPr>
        <xdr:cNvPr id="356" name="AutoShape 510"/>
        <xdr:cNvSpPr>
          <a:spLocks noChangeAspect="1"/>
        </xdr:cNvSpPr>
      </xdr:nvSpPr>
      <xdr:spPr>
        <a:xfrm rot="10800000" flipH="1" flipV="1">
          <a:off x="4381500" y="31099125"/>
          <a:ext cx="1314450" cy="152400"/>
        </a:xfrm>
        <a:prstGeom prst="rtTriangle">
          <a:avLst/>
        </a:prstGeom>
        <a:pattFill prst="ltVert">
          <a:fgClr>
            <a:srgbClr val="0000FF"/>
          </a:fgClr>
          <a:bgClr>
            <a:srgbClr val="CC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0</xdr:colOff>
      <xdr:row>164</xdr:row>
      <xdr:rowOff>9525</xdr:rowOff>
    </xdr:from>
    <xdr:to>
      <xdr:col>28</xdr:col>
      <xdr:colOff>0</xdr:colOff>
      <xdr:row>164</xdr:row>
      <xdr:rowOff>57150</xdr:rowOff>
    </xdr:to>
    <xdr:sp>
      <xdr:nvSpPr>
        <xdr:cNvPr id="357" name="AutoShape 511"/>
        <xdr:cNvSpPr>
          <a:spLocks noChangeAspect="1"/>
        </xdr:cNvSpPr>
      </xdr:nvSpPr>
      <xdr:spPr>
        <a:xfrm flipH="1" flipV="1">
          <a:off x="5695950" y="31251525"/>
          <a:ext cx="438150" cy="47625"/>
        </a:xfrm>
        <a:prstGeom prst="rtTriangle">
          <a:avLst/>
        </a:prstGeom>
        <a:pattFill prst="ltVert">
          <a:fgClr>
            <a:srgbClr val="FF0000"/>
          </a:fgClr>
          <a:bgClr>
            <a:srgbClr val="FFFFCC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9525</xdr:colOff>
      <xdr:row>164</xdr:row>
      <xdr:rowOff>9525</xdr:rowOff>
    </xdr:from>
    <xdr:to>
      <xdr:col>16</xdr:col>
      <xdr:colOff>0</xdr:colOff>
      <xdr:row>164</xdr:row>
      <xdr:rowOff>142875</xdr:rowOff>
    </xdr:to>
    <xdr:sp>
      <xdr:nvSpPr>
        <xdr:cNvPr id="358" name="AutoShape 512"/>
        <xdr:cNvSpPr>
          <a:spLocks noChangeAspect="1"/>
        </xdr:cNvSpPr>
      </xdr:nvSpPr>
      <xdr:spPr>
        <a:xfrm flipV="1">
          <a:off x="2638425" y="31251525"/>
          <a:ext cx="866775" cy="13335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162</xdr:row>
      <xdr:rowOff>161925</xdr:rowOff>
    </xdr:from>
    <xdr:to>
      <xdr:col>11</xdr:col>
      <xdr:colOff>209550</xdr:colOff>
      <xdr:row>164</xdr:row>
      <xdr:rowOff>9525</xdr:rowOff>
    </xdr:to>
    <xdr:sp>
      <xdr:nvSpPr>
        <xdr:cNvPr id="359" name="AutoShape 513"/>
        <xdr:cNvSpPr>
          <a:spLocks noChangeAspect="1"/>
        </xdr:cNvSpPr>
      </xdr:nvSpPr>
      <xdr:spPr>
        <a:xfrm rot="10800000" flipV="1">
          <a:off x="1314450" y="31022925"/>
          <a:ext cx="1304925" cy="228600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170</xdr:row>
      <xdr:rowOff>0</xdr:rowOff>
    </xdr:from>
    <xdr:to>
      <xdr:col>20</xdr:col>
      <xdr:colOff>0</xdr:colOff>
      <xdr:row>172</xdr:row>
      <xdr:rowOff>0</xdr:rowOff>
    </xdr:to>
    <xdr:sp>
      <xdr:nvSpPr>
        <xdr:cNvPr id="360" name="Rectangle 514"/>
        <xdr:cNvSpPr>
          <a:spLocks/>
        </xdr:cNvSpPr>
      </xdr:nvSpPr>
      <xdr:spPr>
        <a:xfrm>
          <a:off x="3724275" y="32385000"/>
          <a:ext cx="657225" cy="381000"/>
        </a:xfrm>
        <a:prstGeom prst="rect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28575</xdr:colOff>
      <xdr:row>170</xdr:row>
      <xdr:rowOff>9525</xdr:rowOff>
    </xdr:from>
    <xdr:to>
      <xdr:col>26</xdr:col>
      <xdr:colOff>0</xdr:colOff>
      <xdr:row>172</xdr:row>
      <xdr:rowOff>9525</xdr:rowOff>
    </xdr:to>
    <xdr:sp>
      <xdr:nvSpPr>
        <xdr:cNvPr id="361" name="AutoShape 515"/>
        <xdr:cNvSpPr>
          <a:spLocks noChangeAspect="1"/>
        </xdr:cNvSpPr>
      </xdr:nvSpPr>
      <xdr:spPr>
        <a:xfrm flipV="1">
          <a:off x="4410075" y="32394525"/>
          <a:ext cx="1285875" cy="381000"/>
        </a:xfrm>
        <a:prstGeom prst="rtTriangle">
          <a:avLst/>
        </a:prstGeom>
        <a:pattFill prst="ltVert">
          <a:fgClr>
            <a:srgbClr val="FF0000"/>
          </a:fgClr>
          <a:bgClr>
            <a:srgbClr val="FFFFCC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0</xdr:colOff>
      <xdr:row>169</xdr:row>
      <xdr:rowOff>66675</xdr:rowOff>
    </xdr:from>
    <xdr:to>
      <xdr:col>28</xdr:col>
      <xdr:colOff>0</xdr:colOff>
      <xdr:row>170</xdr:row>
      <xdr:rowOff>0</xdr:rowOff>
    </xdr:to>
    <xdr:sp>
      <xdr:nvSpPr>
        <xdr:cNvPr id="362" name="AutoShape 516"/>
        <xdr:cNvSpPr>
          <a:spLocks noChangeAspect="1"/>
        </xdr:cNvSpPr>
      </xdr:nvSpPr>
      <xdr:spPr>
        <a:xfrm rot="10800000" flipV="1">
          <a:off x="5695950" y="32261175"/>
          <a:ext cx="438150" cy="123825"/>
        </a:xfrm>
        <a:prstGeom prst="rtTriangle">
          <a:avLst/>
        </a:prstGeom>
        <a:pattFill prst="ltVert">
          <a:fgClr>
            <a:srgbClr val="0000FF"/>
          </a:fgClr>
          <a:bgClr>
            <a:srgbClr val="CC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9525</xdr:colOff>
      <xdr:row>176</xdr:row>
      <xdr:rowOff>9525</xdr:rowOff>
    </xdr:from>
    <xdr:to>
      <xdr:col>26</xdr:col>
      <xdr:colOff>0</xdr:colOff>
      <xdr:row>177</xdr:row>
      <xdr:rowOff>133350</xdr:rowOff>
    </xdr:to>
    <xdr:sp>
      <xdr:nvSpPr>
        <xdr:cNvPr id="363" name="AutoShape 518"/>
        <xdr:cNvSpPr>
          <a:spLocks noChangeAspect="1"/>
        </xdr:cNvSpPr>
      </xdr:nvSpPr>
      <xdr:spPr>
        <a:xfrm flipV="1">
          <a:off x="4610100" y="33537525"/>
          <a:ext cx="1085850" cy="314325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0</xdr:colOff>
      <xdr:row>175</xdr:row>
      <xdr:rowOff>66675</xdr:rowOff>
    </xdr:from>
    <xdr:to>
      <xdr:col>28</xdr:col>
      <xdr:colOff>0</xdr:colOff>
      <xdr:row>176</xdr:row>
      <xdr:rowOff>9525</xdr:rowOff>
    </xdr:to>
    <xdr:sp>
      <xdr:nvSpPr>
        <xdr:cNvPr id="364" name="AutoShape 520"/>
        <xdr:cNvSpPr>
          <a:spLocks noChangeAspect="1"/>
        </xdr:cNvSpPr>
      </xdr:nvSpPr>
      <xdr:spPr>
        <a:xfrm rot="10800000" flipV="1">
          <a:off x="5695950" y="33404175"/>
          <a:ext cx="438150" cy="133350"/>
        </a:xfrm>
        <a:prstGeom prst="rtTriangle">
          <a:avLst/>
        </a:prstGeom>
        <a:pattFill prst="ltVert">
          <a:fgClr>
            <a:srgbClr val="0000FF"/>
          </a:fgClr>
          <a:bgClr>
            <a:srgbClr val="CC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175</xdr:row>
      <xdr:rowOff>133350</xdr:rowOff>
    </xdr:from>
    <xdr:to>
      <xdr:col>21</xdr:col>
      <xdr:colOff>0</xdr:colOff>
      <xdr:row>176</xdr:row>
      <xdr:rowOff>9525</xdr:rowOff>
    </xdr:to>
    <xdr:sp>
      <xdr:nvSpPr>
        <xdr:cNvPr id="365" name="AutoShape 521"/>
        <xdr:cNvSpPr>
          <a:spLocks noChangeAspect="1"/>
        </xdr:cNvSpPr>
      </xdr:nvSpPr>
      <xdr:spPr>
        <a:xfrm rot="10800000" flipV="1">
          <a:off x="4381500" y="33470850"/>
          <a:ext cx="219075" cy="66675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23</xdr:col>
      <xdr:colOff>9525</xdr:colOff>
      <xdr:row>182</xdr:row>
      <xdr:rowOff>0</xdr:rowOff>
    </xdr:from>
    <xdr:to>
      <xdr:col>26</xdr:col>
      <xdr:colOff>0</xdr:colOff>
      <xdr:row>183</xdr:row>
      <xdr:rowOff>0</xdr:rowOff>
    </xdr:to>
    <xdr:sp>
      <xdr:nvSpPr>
        <xdr:cNvPr id="366" name="AutoShape 522"/>
        <xdr:cNvSpPr>
          <a:spLocks noChangeAspect="1"/>
        </xdr:cNvSpPr>
      </xdr:nvSpPr>
      <xdr:spPr>
        <a:xfrm flipV="1">
          <a:off x="5048250" y="34671000"/>
          <a:ext cx="647700" cy="19050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0</xdr:colOff>
      <xdr:row>181</xdr:row>
      <xdr:rowOff>57150</xdr:rowOff>
    </xdr:from>
    <xdr:to>
      <xdr:col>28</xdr:col>
      <xdr:colOff>0</xdr:colOff>
      <xdr:row>182</xdr:row>
      <xdr:rowOff>0</xdr:rowOff>
    </xdr:to>
    <xdr:sp>
      <xdr:nvSpPr>
        <xdr:cNvPr id="367" name="AutoShape 523"/>
        <xdr:cNvSpPr>
          <a:spLocks noChangeAspect="1"/>
        </xdr:cNvSpPr>
      </xdr:nvSpPr>
      <xdr:spPr>
        <a:xfrm rot="10800000" flipV="1">
          <a:off x="5695950" y="34537650"/>
          <a:ext cx="438150" cy="133350"/>
        </a:xfrm>
        <a:prstGeom prst="rtTriangle">
          <a:avLst/>
        </a:prstGeom>
        <a:pattFill prst="ltVert">
          <a:fgClr>
            <a:srgbClr val="0000FF"/>
          </a:fgClr>
          <a:bgClr>
            <a:srgbClr val="CC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180</xdr:row>
      <xdr:rowOff>180975</xdr:rowOff>
    </xdr:from>
    <xdr:to>
      <xdr:col>23</xdr:col>
      <xdr:colOff>0</xdr:colOff>
      <xdr:row>182</xdr:row>
      <xdr:rowOff>0</xdr:rowOff>
    </xdr:to>
    <xdr:sp>
      <xdr:nvSpPr>
        <xdr:cNvPr id="368" name="AutoShape 524"/>
        <xdr:cNvSpPr>
          <a:spLocks noChangeAspect="1"/>
        </xdr:cNvSpPr>
      </xdr:nvSpPr>
      <xdr:spPr>
        <a:xfrm rot="10800000" flipV="1">
          <a:off x="4381500" y="34470975"/>
          <a:ext cx="657225" cy="200025"/>
        </a:xfrm>
        <a:prstGeom prst="rtTriangle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9525</xdr:colOff>
      <xdr:row>164</xdr:row>
      <xdr:rowOff>0</xdr:rowOff>
    </xdr:from>
    <xdr:to>
      <xdr:col>16</xdr:col>
      <xdr:colOff>0</xdr:colOff>
      <xdr:row>165</xdr:row>
      <xdr:rowOff>180975</xdr:rowOff>
    </xdr:to>
    <xdr:sp>
      <xdr:nvSpPr>
        <xdr:cNvPr id="369" name="Line 537"/>
        <xdr:cNvSpPr>
          <a:spLocks/>
        </xdr:cNvSpPr>
      </xdr:nvSpPr>
      <xdr:spPr>
        <a:xfrm flipH="1">
          <a:off x="1323975" y="31242000"/>
          <a:ext cx="2181225" cy="371475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157</xdr:row>
      <xdr:rowOff>0</xdr:rowOff>
    </xdr:from>
    <xdr:to>
      <xdr:col>16</xdr:col>
      <xdr:colOff>0</xdr:colOff>
      <xdr:row>159</xdr:row>
      <xdr:rowOff>0</xdr:rowOff>
    </xdr:to>
    <xdr:sp>
      <xdr:nvSpPr>
        <xdr:cNvPr id="370" name="Line 538"/>
        <xdr:cNvSpPr>
          <a:spLocks/>
        </xdr:cNvSpPr>
      </xdr:nvSpPr>
      <xdr:spPr>
        <a:xfrm flipH="1">
          <a:off x="1314450" y="29908500"/>
          <a:ext cx="2190750" cy="38100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9525</xdr:colOff>
      <xdr:row>176</xdr:row>
      <xdr:rowOff>0</xdr:rowOff>
    </xdr:from>
    <xdr:to>
      <xdr:col>26</xdr:col>
      <xdr:colOff>0</xdr:colOff>
      <xdr:row>178</xdr:row>
      <xdr:rowOff>0</xdr:rowOff>
    </xdr:to>
    <xdr:sp>
      <xdr:nvSpPr>
        <xdr:cNvPr id="371" name="Line 539"/>
        <xdr:cNvSpPr>
          <a:spLocks/>
        </xdr:cNvSpPr>
      </xdr:nvSpPr>
      <xdr:spPr>
        <a:xfrm flipH="1">
          <a:off x="4391025" y="33528000"/>
          <a:ext cx="1304925" cy="38100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16</xdr:col>
      <xdr:colOff>0</xdr:colOff>
      <xdr:row>161</xdr:row>
      <xdr:rowOff>0</xdr:rowOff>
    </xdr:from>
    <xdr:to>
      <xdr:col>26</xdr:col>
      <xdr:colOff>0</xdr:colOff>
      <xdr:row>162</xdr:row>
      <xdr:rowOff>0</xdr:rowOff>
    </xdr:to>
    <xdr:grpSp>
      <xdr:nvGrpSpPr>
        <xdr:cNvPr id="372" name="Group 565"/>
        <xdr:cNvGrpSpPr>
          <a:grpSpLocks/>
        </xdr:cNvGrpSpPr>
      </xdr:nvGrpSpPr>
      <xdr:grpSpPr>
        <a:xfrm>
          <a:off x="3505200" y="30670500"/>
          <a:ext cx="2190750" cy="190500"/>
          <a:chOff x="289" y="3220"/>
          <a:chExt cx="170" cy="20"/>
        </a:xfrm>
        <a:solidFill>
          <a:srgbClr val="FFFFFF"/>
        </a:solidFill>
      </xdr:grpSpPr>
      <xdr:sp>
        <xdr:nvSpPr>
          <xdr:cNvPr id="373" name="Rectangle 559"/>
          <xdr:cNvSpPr>
            <a:spLocks/>
          </xdr:cNvSpPr>
        </xdr:nvSpPr>
        <xdr:spPr>
          <a:xfrm>
            <a:off x="289" y="3220"/>
            <a:ext cx="170" cy="20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74" name="Line 544"/>
          <xdr:cNvSpPr>
            <a:spLocks/>
          </xdr:cNvSpPr>
        </xdr:nvSpPr>
        <xdr:spPr>
          <a:xfrm>
            <a:off x="323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75" name="Line 545"/>
          <xdr:cNvSpPr>
            <a:spLocks/>
          </xdr:cNvSpPr>
        </xdr:nvSpPr>
        <xdr:spPr>
          <a:xfrm>
            <a:off x="340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76" name="Line 546"/>
          <xdr:cNvSpPr>
            <a:spLocks/>
          </xdr:cNvSpPr>
        </xdr:nvSpPr>
        <xdr:spPr>
          <a:xfrm>
            <a:off x="357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77" name="Line 547"/>
          <xdr:cNvSpPr>
            <a:spLocks/>
          </xdr:cNvSpPr>
        </xdr:nvSpPr>
        <xdr:spPr>
          <a:xfrm>
            <a:off x="374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78" name="Line 548"/>
          <xdr:cNvSpPr>
            <a:spLocks/>
          </xdr:cNvSpPr>
        </xdr:nvSpPr>
        <xdr:spPr>
          <a:xfrm>
            <a:off x="391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79" name="Line 549"/>
          <xdr:cNvSpPr>
            <a:spLocks/>
          </xdr:cNvSpPr>
        </xdr:nvSpPr>
        <xdr:spPr>
          <a:xfrm>
            <a:off x="408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80" name="Line 550"/>
          <xdr:cNvSpPr>
            <a:spLocks/>
          </xdr:cNvSpPr>
        </xdr:nvSpPr>
        <xdr:spPr>
          <a:xfrm>
            <a:off x="425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81" name="Line 551"/>
          <xdr:cNvSpPr>
            <a:spLocks/>
          </xdr:cNvSpPr>
        </xdr:nvSpPr>
        <xdr:spPr>
          <a:xfrm>
            <a:off x="442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82" name="Line 553"/>
          <xdr:cNvSpPr>
            <a:spLocks/>
          </xdr:cNvSpPr>
        </xdr:nvSpPr>
        <xdr:spPr>
          <a:xfrm>
            <a:off x="306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173</xdr:row>
      <xdr:rowOff>0</xdr:rowOff>
    </xdr:from>
    <xdr:to>
      <xdr:col>28</xdr:col>
      <xdr:colOff>0</xdr:colOff>
      <xdr:row>174</xdr:row>
      <xdr:rowOff>0</xdr:rowOff>
    </xdr:to>
    <xdr:grpSp>
      <xdr:nvGrpSpPr>
        <xdr:cNvPr id="383" name="Group 574"/>
        <xdr:cNvGrpSpPr>
          <a:grpSpLocks/>
        </xdr:cNvGrpSpPr>
      </xdr:nvGrpSpPr>
      <xdr:grpSpPr>
        <a:xfrm>
          <a:off x="5695950" y="32956500"/>
          <a:ext cx="438150" cy="190500"/>
          <a:chOff x="459" y="3500"/>
          <a:chExt cx="34" cy="20"/>
        </a:xfrm>
        <a:solidFill>
          <a:srgbClr val="FFFFFF"/>
        </a:solidFill>
      </xdr:grpSpPr>
      <xdr:sp>
        <xdr:nvSpPr>
          <xdr:cNvPr id="384" name="Rectangle 562"/>
          <xdr:cNvSpPr>
            <a:spLocks/>
          </xdr:cNvSpPr>
        </xdr:nvSpPr>
        <xdr:spPr>
          <a:xfrm>
            <a:off x="459" y="3501"/>
            <a:ext cx="34" cy="1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85" name="Line 552"/>
          <xdr:cNvSpPr>
            <a:spLocks/>
          </xdr:cNvSpPr>
        </xdr:nvSpPr>
        <xdr:spPr>
          <a:xfrm>
            <a:off x="468" y="350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86" name="Line 571"/>
          <xdr:cNvSpPr>
            <a:spLocks/>
          </xdr:cNvSpPr>
        </xdr:nvSpPr>
        <xdr:spPr>
          <a:xfrm>
            <a:off x="484" y="350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173</xdr:row>
      <xdr:rowOff>0</xdr:rowOff>
    </xdr:from>
    <xdr:to>
      <xdr:col>21</xdr:col>
      <xdr:colOff>0</xdr:colOff>
      <xdr:row>174</xdr:row>
      <xdr:rowOff>0</xdr:rowOff>
    </xdr:to>
    <xdr:grpSp>
      <xdr:nvGrpSpPr>
        <xdr:cNvPr id="387" name="Group 573"/>
        <xdr:cNvGrpSpPr>
          <a:grpSpLocks/>
        </xdr:cNvGrpSpPr>
      </xdr:nvGrpSpPr>
      <xdr:grpSpPr>
        <a:xfrm>
          <a:off x="4381500" y="32956500"/>
          <a:ext cx="219075" cy="190500"/>
          <a:chOff x="357" y="3500"/>
          <a:chExt cx="17" cy="20"/>
        </a:xfrm>
        <a:solidFill>
          <a:srgbClr val="FFFFFF"/>
        </a:solidFill>
      </xdr:grpSpPr>
      <xdr:sp>
        <xdr:nvSpPr>
          <xdr:cNvPr id="388" name="Rectangle 561"/>
          <xdr:cNvSpPr>
            <a:spLocks/>
          </xdr:cNvSpPr>
        </xdr:nvSpPr>
        <xdr:spPr>
          <a:xfrm>
            <a:off x="357" y="3500"/>
            <a:ext cx="17" cy="20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89" name="Line 572"/>
          <xdr:cNvSpPr>
            <a:spLocks/>
          </xdr:cNvSpPr>
        </xdr:nvSpPr>
        <xdr:spPr>
          <a:xfrm>
            <a:off x="365" y="350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179</xdr:row>
      <xdr:rowOff>0</xdr:rowOff>
    </xdr:from>
    <xdr:to>
      <xdr:col>28</xdr:col>
      <xdr:colOff>0</xdr:colOff>
      <xdr:row>180</xdr:row>
      <xdr:rowOff>0</xdr:rowOff>
    </xdr:to>
    <xdr:grpSp>
      <xdr:nvGrpSpPr>
        <xdr:cNvPr id="390" name="Group 579"/>
        <xdr:cNvGrpSpPr>
          <a:grpSpLocks/>
        </xdr:cNvGrpSpPr>
      </xdr:nvGrpSpPr>
      <xdr:grpSpPr>
        <a:xfrm>
          <a:off x="5695950" y="34099500"/>
          <a:ext cx="438150" cy="190500"/>
          <a:chOff x="459" y="3640"/>
          <a:chExt cx="34" cy="20"/>
        </a:xfrm>
        <a:solidFill>
          <a:srgbClr val="FFFFFF"/>
        </a:solidFill>
      </xdr:grpSpPr>
      <xdr:sp>
        <xdr:nvSpPr>
          <xdr:cNvPr id="391" name="Rectangle 563"/>
          <xdr:cNvSpPr>
            <a:spLocks/>
          </xdr:cNvSpPr>
        </xdr:nvSpPr>
        <xdr:spPr>
          <a:xfrm>
            <a:off x="459" y="3641"/>
            <a:ext cx="34" cy="1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92" name="Line 558"/>
          <xdr:cNvSpPr>
            <a:spLocks/>
          </xdr:cNvSpPr>
        </xdr:nvSpPr>
        <xdr:spPr>
          <a:xfrm>
            <a:off x="468" y="364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93" name="Line 575"/>
          <xdr:cNvSpPr>
            <a:spLocks/>
          </xdr:cNvSpPr>
        </xdr:nvSpPr>
        <xdr:spPr>
          <a:xfrm>
            <a:off x="484" y="364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178</xdr:row>
      <xdr:rowOff>180975</xdr:rowOff>
    </xdr:from>
    <xdr:to>
      <xdr:col>23</xdr:col>
      <xdr:colOff>0</xdr:colOff>
      <xdr:row>179</xdr:row>
      <xdr:rowOff>180975</xdr:rowOff>
    </xdr:to>
    <xdr:grpSp>
      <xdr:nvGrpSpPr>
        <xdr:cNvPr id="394" name="Group 578"/>
        <xdr:cNvGrpSpPr>
          <a:grpSpLocks/>
        </xdr:cNvGrpSpPr>
      </xdr:nvGrpSpPr>
      <xdr:grpSpPr>
        <a:xfrm>
          <a:off x="4381500" y="34089975"/>
          <a:ext cx="657225" cy="190500"/>
          <a:chOff x="357" y="3639"/>
          <a:chExt cx="51" cy="20"/>
        </a:xfrm>
        <a:solidFill>
          <a:srgbClr val="FFFFFF"/>
        </a:solidFill>
      </xdr:grpSpPr>
      <xdr:sp>
        <xdr:nvSpPr>
          <xdr:cNvPr id="395" name="Rectangle 564"/>
          <xdr:cNvSpPr>
            <a:spLocks/>
          </xdr:cNvSpPr>
        </xdr:nvSpPr>
        <xdr:spPr>
          <a:xfrm>
            <a:off x="357" y="3639"/>
            <a:ext cx="51" cy="20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96" name="Line 576"/>
          <xdr:cNvSpPr>
            <a:spLocks/>
          </xdr:cNvSpPr>
        </xdr:nvSpPr>
        <xdr:spPr>
          <a:xfrm>
            <a:off x="374" y="3639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97" name="Line 577"/>
          <xdr:cNvSpPr>
            <a:spLocks/>
          </xdr:cNvSpPr>
        </xdr:nvSpPr>
        <xdr:spPr>
          <a:xfrm>
            <a:off x="390" y="3639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160</xdr:row>
      <xdr:rowOff>180975</xdr:rowOff>
    </xdr:from>
    <xdr:to>
      <xdr:col>12</xdr:col>
      <xdr:colOff>0</xdr:colOff>
      <xdr:row>162</xdr:row>
      <xdr:rowOff>0</xdr:rowOff>
    </xdr:to>
    <xdr:grpSp>
      <xdr:nvGrpSpPr>
        <xdr:cNvPr id="398" name="Group 593"/>
        <xdr:cNvGrpSpPr>
          <a:grpSpLocks/>
        </xdr:cNvGrpSpPr>
      </xdr:nvGrpSpPr>
      <xdr:grpSpPr>
        <a:xfrm>
          <a:off x="1314450" y="30660975"/>
          <a:ext cx="1314450" cy="200025"/>
          <a:chOff x="119" y="3199"/>
          <a:chExt cx="102" cy="21"/>
        </a:xfrm>
        <a:solidFill>
          <a:srgbClr val="FFFFFF"/>
        </a:solidFill>
      </xdr:grpSpPr>
      <xdr:sp>
        <xdr:nvSpPr>
          <xdr:cNvPr id="399" name="Rectangle 543"/>
          <xdr:cNvSpPr>
            <a:spLocks/>
          </xdr:cNvSpPr>
        </xdr:nvSpPr>
        <xdr:spPr>
          <a:xfrm>
            <a:off x="119" y="3200"/>
            <a:ext cx="102" cy="20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00" name="Line 554"/>
          <xdr:cNvSpPr>
            <a:spLocks/>
          </xdr:cNvSpPr>
        </xdr:nvSpPr>
        <xdr:spPr>
          <a:xfrm>
            <a:off x="204" y="320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01" name="Line 580"/>
          <xdr:cNvSpPr>
            <a:spLocks/>
          </xdr:cNvSpPr>
        </xdr:nvSpPr>
        <xdr:spPr>
          <a:xfrm>
            <a:off x="136" y="3199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02" name="Line 581"/>
          <xdr:cNvSpPr>
            <a:spLocks/>
          </xdr:cNvSpPr>
        </xdr:nvSpPr>
        <xdr:spPr>
          <a:xfrm>
            <a:off x="153" y="3199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03" name="Line 582"/>
          <xdr:cNvSpPr>
            <a:spLocks/>
          </xdr:cNvSpPr>
        </xdr:nvSpPr>
        <xdr:spPr>
          <a:xfrm>
            <a:off x="170" y="3199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04" name="Line 583"/>
          <xdr:cNvSpPr>
            <a:spLocks/>
          </xdr:cNvSpPr>
        </xdr:nvSpPr>
        <xdr:spPr>
          <a:xfrm>
            <a:off x="187" y="3199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168</xdr:row>
      <xdr:rowOff>0</xdr:rowOff>
    </xdr:from>
    <xdr:to>
      <xdr:col>26</xdr:col>
      <xdr:colOff>0</xdr:colOff>
      <xdr:row>169</xdr:row>
      <xdr:rowOff>9525</xdr:rowOff>
    </xdr:to>
    <xdr:grpSp>
      <xdr:nvGrpSpPr>
        <xdr:cNvPr id="405" name="Group 592"/>
        <xdr:cNvGrpSpPr>
          <a:grpSpLocks/>
        </xdr:cNvGrpSpPr>
      </xdr:nvGrpSpPr>
      <xdr:grpSpPr>
        <a:xfrm>
          <a:off x="3724275" y="32004000"/>
          <a:ext cx="1971675" cy="200025"/>
          <a:chOff x="306" y="3340"/>
          <a:chExt cx="153" cy="21"/>
        </a:xfrm>
        <a:solidFill>
          <a:srgbClr val="FFFFFF"/>
        </a:solidFill>
      </xdr:grpSpPr>
      <xdr:sp>
        <xdr:nvSpPr>
          <xdr:cNvPr id="406" name="Rectangle 560"/>
          <xdr:cNvSpPr>
            <a:spLocks/>
          </xdr:cNvSpPr>
        </xdr:nvSpPr>
        <xdr:spPr>
          <a:xfrm>
            <a:off x="306" y="3340"/>
            <a:ext cx="153" cy="20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07" name="Line 584"/>
          <xdr:cNvSpPr>
            <a:spLocks/>
          </xdr:cNvSpPr>
        </xdr:nvSpPr>
        <xdr:spPr>
          <a:xfrm>
            <a:off x="323" y="3341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08" name="Line 585"/>
          <xdr:cNvSpPr>
            <a:spLocks/>
          </xdr:cNvSpPr>
        </xdr:nvSpPr>
        <xdr:spPr>
          <a:xfrm>
            <a:off x="340" y="3341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09" name="Line 586"/>
          <xdr:cNvSpPr>
            <a:spLocks/>
          </xdr:cNvSpPr>
        </xdr:nvSpPr>
        <xdr:spPr>
          <a:xfrm>
            <a:off x="357" y="3341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10" name="Line 587"/>
          <xdr:cNvSpPr>
            <a:spLocks/>
          </xdr:cNvSpPr>
        </xdr:nvSpPr>
        <xdr:spPr>
          <a:xfrm>
            <a:off x="374" y="3341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11" name="Line 588"/>
          <xdr:cNvSpPr>
            <a:spLocks/>
          </xdr:cNvSpPr>
        </xdr:nvSpPr>
        <xdr:spPr>
          <a:xfrm>
            <a:off x="391" y="334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12" name="Line 589"/>
          <xdr:cNvSpPr>
            <a:spLocks/>
          </xdr:cNvSpPr>
        </xdr:nvSpPr>
        <xdr:spPr>
          <a:xfrm>
            <a:off x="408" y="334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13" name="Line 590"/>
          <xdr:cNvSpPr>
            <a:spLocks/>
          </xdr:cNvSpPr>
        </xdr:nvSpPr>
        <xdr:spPr>
          <a:xfrm>
            <a:off x="425" y="334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14" name="Line 591"/>
          <xdr:cNvSpPr>
            <a:spLocks/>
          </xdr:cNvSpPr>
        </xdr:nvSpPr>
        <xdr:spPr>
          <a:xfrm>
            <a:off x="442" y="334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167</xdr:row>
      <xdr:rowOff>95250</xdr:rowOff>
    </xdr:from>
    <xdr:to>
      <xdr:col>17</xdr:col>
      <xdr:colOff>0</xdr:colOff>
      <xdr:row>168</xdr:row>
      <xdr:rowOff>95250</xdr:rowOff>
    </xdr:to>
    <xdr:grpSp>
      <xdr:nvGrpSpPr>
        <xdr:cNvPr id="415" name="Group 598"/>
        <xdr:cNvGrpSpPr>
          <a:grpSpLocks/>
        </xdr:cNvGrpSpPr>
      </xdr:nvGrpSpPr>
      <xdr:grpSpPr>
        <a:xfrm>
          <a:off x="657225" y="31908750"/>
          <a:ext cx="3067050" cy="190500"/>
          <a:chOff x="68" y="3340"/>
          <a:chExt cx="238" cy="20"/>
        </a:xfrm>
        <a:solidFill>
          <a:srgbClr val="FFFFFF"/>
        </a:solidFill>
      </xdr:grpSpPr>
      <xdr:grpSp>
        <xdr:nvGrpSpPr>
          <xdr:cNvPr id="416" name="Group 595"/>
          <xdr:cNvGrpSpPr>
            <a:grpSpLocks/>
          </xdr:cNvGrpSpPr>
        </xdr:nvGrpSpPr>
        <xdr:grpSpPr>
          <a:xfrm>
            <a:off x="289" y="3340"/>
            <a:ext cx="17" cy="20"/>
            <a:chOff x="289" y="3340"/>
            <a:chExt cx="17" cy="20"/>
          </a:xfrm>
          <a:solidFill>
            <a:srgbClr val="FFFFFF"/>
          </a:solidFill>
        </xdr:grpSpPr>
        <xdr:sp>
          <xdr:nvSpPr>
            <xdr:cNvPr id="417" name="Rectangle 594"/>
            <xdr:cNvSpPr>
              <a:spLocks/>
            </xdr:cNvSpPr>
          </xdr:nvSpPr>
          <xdr:spPr>
            <a:xfrm>
              <a:off x="289" y="3340"/>
              <a:ext cx="17" cy="20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18" name="Line 557"/>
            <xdr:cNvSpPr>
              <a:spLocks/>
            </xdr:cNvSpPr>
          </xdr:nvSpPr>
          <xdr:spPr>
            <a:xfrm>
              <a:off x="297" y="3340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sp>
        <xdr:nvSpPr>
          <xdr:cNvPr id="419" name="Rectangle 596"/>
          <xdr:cNvSpPr>
            <a:spLocks/>
          </xdr:cNvSpPr>
        </xdr:nvSpPr>
        <xdr:spPr>
          <a:xfrm>
            <a:off x="68" y="3340"/>
            <a:ext cx="221" cy="20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20" name="Line 556"/>
          <xdr:cNvSpPr>
            <a:spLocks/>
          </xdr:cNvSpPr>
        </xdr:nvSpPr>
        <xdr:spPr>
          <a:xfrm>
            <a:off x="77" y="3340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154</xdr:row>
      <xdr:rowOff>0</xdr:rowOff>
    </xdr:from>
    <xdr:to>
      <xdr:col>26</xdr:col>
      <xdr:colOff>0</xdr:colOff>
      <xdr:row>155</xdr:row>
      <xdr:rowOff>0</xdr:rowOff>
    </xdr:to>
    <xdr:grpSp>
      <xdr:nvGrpSpPr>
        <xdr:cNvPr id="421" name="Group 599"/>
        <xdr:cNvGrpSpPr>
          <a:grpSpLocks/>
        </xdr:cNvGrpSpPr>
      </xdr:nvGrpSpPr>
      <xdr:grpSpPr>
        <a:xfrm>
          <a:off x="3505200" y="29337000"/>
          <a:ext cx="2190750" cy="190500"/>
          <a:chOff x="289" y="3220"/>
          <a:chExt cx="170" cy="20"/>
        </a:xfrm>
        <a:solidFill>
          <a:srgbClr val="FFFFFF"/>
        </a:solidFill>
      </xdr:grpSpPr>
      <xdr:sp>
        <xdr:nvSpPr>
          <xdr:cNvPr id="422" name="Rectangle 600"/>
          <xdr:cNvSpPr>
            <a:spLocks/>
          </xdr:cNvSpPr>
        </xdr:nvSpPr>
        <xdr:spPr>
          <a:xfrm>
            <a:off x="289" y="3220"/>
            <a:ext cx="170" cy="20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23" name="Line 601"/>
          <xdr:cNvSpPr>
            <a:spLocks/>
          </xdr:cNvSpPr>
        </xdr:nvSpPr>
        <xdr:spPr>
          <a:xfrm>
            <a:off x="323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24" name="Line 602"/>
          <xdr:cNvSpPr>
            <a:spLocks/>
          </xdr:cNvSpPr>
        </xdr:nvSpPr>
        <xdr:spPr>
          <a:xfrm>
            <a:off x="340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25" name="Line 603"/>
          <xdr:cNvSpPr>
            <a:spLocks/>
          </xdr:cNvSpPr>
        </xdr:nvSpPr>
        <xdr:spPr>
          <a:xfrm>
            <a:off x="357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26" name="Line 604"/>
          <xdr:cNvSpPr>
            <a:spLocks/>
          </xdr:cNvSpPr>
        </xdr:nvSpPr>
        <xdr:spPr>
          <a:xfrm>
            <a:off x="374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27" name="Line 605"/>
          <xdr:cNvSpPr>
            <a:spLocks/>
          </xdr:cNvSpPr>
        </xdr:nvSpPr>
        <xdr:spPr>
          <a:xfrm>
            <a:off x="391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28" name="Line 606"/>
          <xdr:cNvSpPr>
            <a:spLocks/>
          </xdr:cNvSpPr>
        </xdr:nvSpPr>
        <xdr:spPr>
          <a:xfrm>
            <a:off x="408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29" name="Line 607"/>
          <xdr:cNvSpPr>
            <a:spLocks/>
          </xdr:cNvSpPr>
        </xdr:nvSpPr>
        <xdr:spPr>
          <a:xfrm>
            <a:off x="425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30" name="Line 608"/>
          <xdr:cNvSpPr>
            <a:spLocks/>
          </xdr:cNvSpPr>
        </xdr:nvSpPr>
        <xdr:spPr>
          <a:xfrm>
            <a:off x="442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31" name="Line 609"/>
          <xdr:cNvSpPr>
            <a:spLocks/>
          </xdr:cNvSpPr>
        </xdr:nvSpPr>
        <xdr:spPr>
          <a:xfrm>
            <a:off x="306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209550</xdr:colOff>
      <xdr:row>155</xdr:row>
      <xdr:rowOff>0</xdr:rowOff>
    </xdr:from>
    <xdr:to>
      <xdr:col>6</xdr:col>
      <xdr:colOff>0</xdr:colOff>
      <xdr:row>156</xdr:row>
      <xdr:rowOff>0</xdr:rowOff>
    </xdr:to>
    <xdr:grpSp>
      <xdr:nvGrpSpPr>
        <xdr:cNvPr id="432" name="Group 626"/>
        <xdr:cNvGrpSpPr>
          <a:grpSpLocks/>
        </xdr:cNvGrpSpPr>
      </xdr:nvGrpSpPr>
      <xdr:grpSpPr>
        <a:xfrm>
          <a:off x="647700" y="29527500"/>
          <a:ext cx="666750" cy="190500"/>
          <a:chOff x="67" y="3100"/>
          <a:chExt cx="52" cy="20"/>
        </a:xfrm>
        <a:solidFill>
          <a:srgbClr val="FFFFFF"/>
        </a:solidFill>
      </xdr:grpSpPr>
      <xdr:sp>
        <xdr:nvSpPr>
          <xdr:cNvPr id="433" name="Rectangle 621"/>
          <xdr:cNvSpPr>
            <a:spLocks/>
          </xdr:cNvSpPr>
        </xdr:nvSpPr>
        <xdr:spPr>
          <a:xfrm>
            <a:off x="67" y="3100"/>
            <a:ext cx="52" cy="20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34" name="Line 624"/>
          <xdr:cNvSpPr>
            <a:spLocks/>
          </xdr:cNvSpPr>
        </xdr:nvSpPr>
        <xdr:spPr>
          <a:xfrm>
            <a:off x="102" y="3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35" name="Line 625"/>
          <xdr:cNvSpPr>
            <a:spLocks/>
          </xdr:cNvSpPr>
        </xdr:nvSpPr>
        <xdr:spPr>
          <a:xfrm>
            <a:off x="85" y="3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grpSp>
      <xdr:nvGrpSpPr>
        <xdr:cNvPr id="436" name="Group 627"/>
        <xdr:cNvGrpSpPr>
          <a:grpSpLocks/>
        </xdr:cNvGrpSpPr>
      </xdr:nvGrpSpPr>
      <xdr:grpSpPr>
        <a:xfrm>
          <a:off x="657225" y="30861000"/>
          <a:ext cx="657225" cy="190500"/>
          <a:chOff x="67" y="3100"/>
          <a:chExt cx="52" cy="20"/>
        </a:xfrm>
        <a:solidFill>
          <a:srgbClr val="FFFFFF"/>
        </a:solidFill>
      </xdr:grpSpPr>
      <xdr:sp>
        <xdr:nvSpPr>
          <xdr:cNvPr id="437" name="Rectangle 628"/>
          <xdr:cNvSpPr>
            <a:spLocks/>
          </xdr:cNvSpPr>
        </xdr:nvSpPr>
        <xdr:spPr>
          <a:xfrm>
            <a:off x="67" y="3100"/>
            <a:ext cx="52" cy="20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38" name="Line 629"/>
          <xdr:cNvSpPr>
            <a:spLocks/>
          </xdr:cNvSpPr>
        </xdr:nvSpPr>
        <xdr:spPr>
          <a:xfrm>
            <a:off x="102" y="3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39" name="Line 630"/>
          <xdr:cNvSpPr>
            <a:spLocks/>
          </xdr:cNvSpPr>
        </xdr:nvSpPr>
        <xdr:spPr>
          <a:xfrm>
            <a:off x="85" y="3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155</xdr:row>
      <xdr:rowOff>0</xdr:rowOff>
    </xdr:from>
    <xdr:to>
      <xdr:col>28</xdr:col>
      <xdr:colOff>0</xdr:colOff>
      <xdr:row>156</xdr:row>
      <xdr:rowOff>0</xdr:rowOff>
    </xdr:to>
    <xdr:grpSp>
      <xdr:nvGrpSpPr>
        <xdr:cNvPr id="440" name="Group 633"/>
        <xdr:cNvGrpSpPr>
          <a:grpSpLocks/>
        </xdr:cNvGrpSpPr>
      </xdr:nvGrpSpPr>
      <xdr:grpSpPr>
        <a:xfrm>
          <a:off x="5695950" y="29527500"/>
          <a:ext cx="438150" cy="190500"/>
          <a:chOff x="459" y="3100"/>
          <a:chExt cx="34" cy="20"/>
        </a:xfrm>
        <a:solidFill>
          <a:srgbClr val="FFFFFF"/>
        </a:solidFill>
      </xdr:grpSpPr>
      <xdr:sp>
        <xdr:nvSpPr>
          <xdr:cNvPr id="441" name="Rectangle 623"/>
          <xdr:cNvSpPr>
            <a:spLocks/>
          </xdr:cNvSpPr>
        </xdr:nvSpPr>
        <xdr:spPr>
          <a:xfrm>
            <a:off x="459" y="3100"/>
            <a:ext cx="34" cy="20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42" name="Line 631"/>
          <xdr:cNvSpPr>
            <a:spLocks/>
          </xdr:cNvSpPr>
        </xdr:nvSpPr>
        <xdr:spPr>
          <a:xfrm>
            <a:off x="485" y="3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43" name="Line 632"/>
          <xdr:cNvSpPr>
            <a:spLocks/>
          </xdr:cNvSpPr>
        </xdr:nvSpPr>
        <xdr:spPr>
          <a:xfrm>
            <a:off x="468" y="3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162</xdr:row>
      <xdr:rowOff>0</xdr:rowOff>
    </xdr:from>
    <xdr:to>
      <xdr:col>28</xdr:col>
      <xdr:colOff>0</xdr:colOff>
      <xdr:row>163</xdr:row>
      <xdr:rowOff>0</xdr:rowOff>
    </xdr:to>
    <xdr:grpSp>
      <xdr:nvGrpSpPr>
        <xdr:cNvPr id="444" name="Group 634"/>
        <xdr:cNvGrpSpPr>
          <a:grpSpLocks/>
        </xdr:cNvGrpSpPr>
      </xdr:nvGrpSpPr>
      <xdr:grpSpPr>
        <a:xfrm>
          <a:off x="5695950" y="30861000"/>
          <a:ext cx="438150" cy="190500"/>
          <a:chOff x="459" y="3100"/>
          <a:chExt cx="34" cy="20"/>
        </a:xfrm>
        <a:solidFill>
          <a:srgbClr val="FFFFFF"/>
        </a:solidFill>
      </xdr:grpSpPr>
      <xdr:sp>
        <xdr:nvSpPr>
          <xdr:cNvPr id="445" name="Rectangle 635"/>
          <xdr:cNvSpPr>
            <a:spLocks/>
          </xdr:cNvSpPr>
        </xdr:nvSpPr>
        <xdr:spPr>
          <a:xfrm>
            <a:off x="459" y="3100"/>
            <a:ext cx="34" cy="20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46" name="Line 636"/>
          <xdr:cNvSpPr>
            <a:spLocks/>
          </xdr:cNvSpPr>
        </xdr:nvSpPr>
        <xdr:spPr>
          <a:xfrm>
            <a:off x="485" y="3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47" name="Line 637"/>
          <xdr:cNvSpPr>
            <a:spLocks/>
          </xdr:cNvSpPr>
        </xdr:nvSpPr>
        <xdr:spPr>
          <a:xfrm>
            <a:off x="468" y="3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167</xdr:row>
      <xdr:rowOff>0</xdr:rowOff>
    </xdr:from>
    <xdr:to>
      <xdr:col>28</xdr:col>
      <xdr:colOff>0</xdr:colOff>
      <xdr:row>168</xdr:row>
      <xdr:rowOff>0</xdr:rowOff>
    </xdr:to>
    <xdr:grpSp>
      <xdr:nvGrpSpPr>
        <xdr:cNvPr id="448" name="Group 638"/>
        <xdr:cNvGrpSpPr>
          <a:grpSpLocks/>
        </xdr:cNvGrpSpPr>
      </xdr:nvGrpSpPr>
      <xdr:grpSpPr>
        <a:xfrm>
          <a:off x="5695950" y="31813500"/>
          <a:ext cx="438150" cy="190500"/>
          <a:chOff x="459" y="3100"/>
          <a:chExt cx="34" cy="20"/>
        </a:xfrm>
        <a:solidFill>
          <a:srgbClr val="FFFFFF"/>
        </a:solidFill>
      </xdr:grpSpPr>
      <xdr:sp>
        <xdr:nvSpPr>
          <xdr:cNvPr id="449" name="Rectangle 639"/>
          <xdr:cNvSpPr>
            <a:spLocks/>
          </xdr:cNvSpPr>
        </xdr:nvSpPr>
        <xdr:spPr>
          <a:xfrm>
            <a:off x="459" y="3100"/>
            <a:ext cx="34" cy="20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50" name="Line 640"/>
          <xdr:cNvSpPr>
            <a:spLocks/>
          </xdr:cNvSpPr>
        </xdr:nvSpPr>
        <xdr:spPr>
          <a:xfrm>
            <a:off x="485" y="310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51" name="Line 641"/>
          <xdr:cNvSpPr>
            <a:spLocks/>
          </xdr:cNvSpPr>
        </xdr:nvSpPr>
        <xdr:spPr>
          <a:xfrm>
            <a:off x="468" y="310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180</xdr:row>
      <xdr:rowOff>0</xdr:rowOff>
    </xdr:from>
    <xdr:to>
      <xdr:col>26</xdr:col>
      <xdr:colOff>0</xdr:colOff>
      <xdr:row>181</xdr:row>
      <xdr:rowOff>0</xdr:rowOff>
    </xdr:to>
    <xdr:grpSp>
      <xdr:nvGrpSpPr>
        <xdr:cNvPr id="452" name="Group 647"/>
        <xdr:cNvGrpSpPr>
          <a:grpSpLocks/>
        </xdr:cNvGrpSpPr>
      </xdr:nvGrpSpPr>
      <xdr:grpSpPr>
        <a:xfrm>
          <a:off x="5038725" y="34290000"/>
          <a:ext cx="657225" cy="190500"/>
          <a:chOff x="408" y="3660"/>
          <a:chExt cx="51" cy="20"/>
        </a:xfrm>
        <a:solidFill>
          <a:srgbClr val="FFFFFF"/>
        </a:solidFill>
      </xdr:grpSpPr>
      <xdr:sp>
        <xdr:nvSpPr>
          <xdr:cNvPr id="453" name="Rectangle 644"/>
          <xdr:cNvSpPr>
            <a:spLocks/>
          </xdr:cNvSpPr>
        </xdr:nvSpPr>
        <xdr:spPr>
          <a:xfrm>
            <a:off x="408" y="3660"/>
            <a:ext cx="51" cy="20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54" name="Line 645"/>
          <xdr:cNvSpPr>
            <a:spLocks/>
          </xdr:cNvSpPr>
        </xdr:nvSpPr>
        <xdr:spPr>
          <a:xfrm>
            <a:off x="442" y="366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55" name="Line 646"/>
          <xdr:cNvSpPr>
            <a:spLocks/>
          </xdr:cNvSpPr>
        </xdr:nvSpPr>
        <xdr:spPr>
          <a:xfrm>
            <a:off x="425" y="366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174</xdr:row>
      <xdr:rowOff>0</xdr:rowOff>
    </xdr:from>
    <xdr:to>
      <xdr:col>26</xdr:col>
      <xdr:colOff>0</xdr:colOff>
      <xdr:row>175</xdr:row>
      <xdr:rowOff>0</xdr:rowOff>
    </xdr:to>
    <xdr:grpSp>
      <xdr:nvGrpSpPr>
        <xdr:cNvPr id="456" name="Group 652"/>
        <xdr:cNvGrpSpPr>
          <a:grpSpLocks/>
        </xdr:cNvGrpSpPr>
      </xdr:nvGrpSpPr>
      <xdr:grpSpPr>
        <a:xfrm>
          <a:off x="4600575" y="33147000"/>
          <a:ext cx="1095375" cy="190500"/>
          <a:chOff x="374" y="3520"/>
          <a:chExt cx="85" cy="20"/>
        </a:xfrm>
        <a:solidFill>
          <a:srgbClr val="FFFFFF"/>
        </a:solidFill>
      </xdr:grpSpPr>
      <xdr:sp>
        <xdr:nvSpPr>
          <xdr:cNvPr id="457" name="Rectangle 643"/>
          <xdr:cNvSpPr>
            <a:spLocks/>
          </xdr:cNvSpPr>
        </xdr:nvSpPr>
        <xdr:spPr>
          <a:xfrm>
            <a:off x="374" y="3520"/>
            <a:ext cx="85" cy="20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58" name="Line 648"/>
          <xdr:cNvSpPr>
            <a:spLocks/>
          </xdr:cNvSpPr>
        </xdr:nvSpPr>
        <xdr:spPr>
          <a:xfrm>
            <a:off x="408" y="352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59" name="Line 649"/>
          <xdr:cNvSpPr>
            <a:spLocks/>
          </xdr:cNvSpPr>
        </xdr:nvSpPr>
        <xdr:spPr>
          <a:xfrm>
            <a:off x="425" y="352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60" name="Line 650"/>
          <xdr:cNvSpPr>
            <a:spLocks/>
          </xdr:cNvSpPr>
        </xdr:nvSpPr>
        <xdr:spPr>
          <a:xfrm>
            <a:off x="442" y="352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61" name="Line 651"/>
          <xdr:cNvSpPr>
            <a:spLocks/>
          </xdr:cNvSpPr>
        </xdr:nvSpPr>
        <xdr:spPr>
          <a:xfrm>
            <a:off x="391" y="352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162</xdr:row>
      <xdr:rowOff>0</xdr:rowOff>
    </xdr:from>
    <xdr:to>
      <xdr:col>16</xdr:col>
      <xdr:colOff>0</xdr:colOff>
      <xdr:row>163</xdr:row>
      <xdr:rowOff>0</xdr:rowOff>
    </xdr:to>
    <xdr:grpSp>
      <xdr:nvGrpSpPr>
        <xdr:cNvPr id="462" name="Group 656"/>
        <xdr:cNvGrpSpPr>
          <a:grpSpLocks/>
        </xdr:cNvGrpSpPr>
      </xdr:nvGrpSpPr>
      <xdr:grpSpPr>
        <a:xfrm>
          <a:off x="2628900" y="30861000"/>
          <a:ext cx="876300" cy="190500"/>
          <a:chOff x="221" y="3240"/>
          <a:chExt cx="68" cy="20"/>
        </a:xfrm>
        <a:solidFill>
          <a:srgbClr val="FFFFFF"/>
        </a:solidFill>
      </xdr:grpSpPr>
      <xdr:sp>
        <xdr:nvSpPr>
          <xdr:cNvPr id="463" name="Rectangle 642"/>
          <xdr:cNvSpPr>
            <a:spLocks/>
          </xdr:cNvSpPr>
        </xdr:nvSpPr>
        <xdr:spPr>
          <a:xfrm>
            <a:off x="221" y="3240"/>
            <a:ext cx="68" cy="20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64" name="Line 653"/>
          <xdr:cNvSpPr>
            <a:spLocks/>
          </xdr:cNvSpPr>
        </xdr:nvSpPr>
        <xdr:spPr>
          <a:xfrm>
            <a:off x="255" y="324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65" name="Line 654"/>
          <xdr:cNvSpPr>
            <a:spLocks/>
          </xdr:cNvSpPr>
        </xdr:nvSpPr>
        <xdr:spPr>
          <a:xfrm>
            <a:off x="272" y="324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66" name="Line 655"/>
          <xdr:cNvSpPr>
            <a:spLocks/>
          </xdr:cNvSpPr>
        </xdr:nvSpPr>
        <xdr:spPr>
          <a:xfrm>
            <a:off x="238" y="324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155</xdr:row>
      <xdr:rowOff>0</xdr:rowOff>
    </xdr:from>
    <xdr:to>
      <xdr:col>16</xdr:col>
      <xdr:colOff>0</xdr:colOff>
      <xdr:row>156</xdr:row>
      <xdr:rowOff>0</xdr:rowOff>
    </xdr:to>
    <xdr:grpSp>
      <xdr:nvGrpSpPr>
        <xdr:cNvPr id="467" name="Group 664"/>
        <xdr:cNvGrpSpPr>
          <a:grpSpLocks/>
        </xdr:cNvGrpSpPr>
      </xdr:nvGrpSpPr>
      <xdr:grpSpPr>
        <a:xfrm>
          <a:off x="1752600" y="29527500"/>
          <a:ext cx="1752600" cy="190500"/>
          <a:chOff x="153" y="3100"/>
          <a:chExt cx="136" cy="20"/>
        </a:xfrm>
        <a:solidFill>
          <a:srgbClr val="FFFFFF"/>
        </a:solidFill>
      </xdr:grpSpPr>
      <xdr:grpSp>
        <xdr:nvGrpSpPr>
          <xdr:cNvPr id="468" name="Group 663"/>
          <xdr:cNvGrpSpPr>
            <a:grpSpLocks/>
          </xdr:cNvGrpSpPr>
        </xdr:nvGrpSpPr>
        <xdr:grpSpPr>
          <a:xfrm>
            <a:off x="153" y="3100"/>
            <a:ext cx="136" cy="20"/>
            <a:chOff x="153" y="3100"/>
            <a:chExt cx="136" cy="20"/>
          </a:xfrm>
          <a:solidFill>
            <a:srgbClr val="FFFFFF"/>
          </a:solidFill>
        </xdr:grpSpPr>
        <xdr:sp>
          <xdr:nvSpPr>
            <xdr:cNvPr id="469" name="Rectangle 622"/>
            <xdr:cNvSpPr>
              <a:spLocks/>
            </xdr:cNvSpPr>
          </xdr:nvSpPr>
          <xdr:spPr>
            <a:xfrm>
              <a:off x="153" y="3100"/>
              <a:ext cx="136" cy="20"/>
            </a:xfrm>
            <a:prstGeom prst="rect">
              <a:avLst/>
            </a:prstGeom>
            <a:solidFill>
              <a:srgbClr val="FFFFCC"/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70" name="Line 657"/>
            <xdr:cNvSpPr>
              <a:spLocks/>
            </xdr:cNvSpPr>
          </xdr:nvSpPr>
          <xdr:spPr>
            <a:xfrm>
              <a:off x="187" y="3100"/>
              <a:ext cx="0" cy="20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71" name="Line 658"/>
            <xdr:cNvSpPr>
              <a:spLocks/>
            </xdr:cNvSpPr>
          </xdr:nvSpPr>
          <xdr:spPr>
            <a:xfrm>
              <a:off x="204" y="3100"/>
              <a:ext cx="0" cy="20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72" name="Line 659"/>
            <xdr:cNvSpPr>
              <a:spLocks/>
            </xdr:cNvSpPr>
          </xdr:nvSpPr>
          <xdr:spPr>
            <a:xfrm>
              <a:off x="221" y="3100"/>
              <a:ext cx="0" cy="20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73" name="Line 660"/>
            <xdr:cNvSpPr>
              <a:spLocks/>
            </xdr:cNvSpPr>
          </xdr:nvSpPr>
          <xdr:spPr>
            <a:xfrm>
              <a:off x="238" y="3100"/>
              <a:ext cx="0" cy="20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74" name="Line 661"/>
            <xdr:cNvSpPr>
              <a:spLocks/>
            </xdr:cNvSpPr>
          </xdr:nvSpPr>
          <xdr:spPr>
            <a:xfrm>
              <a:off x="255" y="3100"/>
              <a:ext cx="0" cy="20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75" name="Line 662"/>
            <xdr:cNvSpPr>
              <a:spLocks/>
            </xdr:cNvSpPr>
          </xdr:nvSpPr>
          <xdr:spPr>
            <a:xfrm>
              <a:off x="170" y="3100"/>
              <a:ext cx="0" cy="20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sp>
        <xdr:nvSpPr>
          <xdr:cNvPr id="476" name="Line 620"/>
          <xdr:cNvSpPr>
            <a:spLocks/>
          </xdr:cNvSpPr>
        </xdr:nvSpPr>
        <xdr:spPr>
          <a:xfrm>
            <a:off x="272" y="3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153</xdr:row>
      <xdr:rowOff>180975</xdr:rowOff>
    </xdr:from>
    <xdr:to>
      <xdr:col>8</xdr:col>
      <xdr:colOff>0</xdr:colOff>
      <xdr:row>154</xdr:row>
      <xdr:rowOff>180975</xdr:rowOff>
    </xdr:to>
    <xdr:grpSp>
      <xdr:nvGrpSpPr>
        <xdr:cNvPr id="477" name="Group 665"/>
        <xdr:cNvGrpSpPr>
          <a:grpSpLocks/>
        </xdr:cNvGrpSpPr>
      </xdr:nvGrpSpPr>
      <xdr:grpSpPr>
        <a:xfrm>
          <a:off x="1314450" y="29327475"/>
          <a:ext cx="438150" cy="190500"/>
          <a:chOff x="459" y="3500"/>
          <a:chExt cx="34" cy="20"/>
        </a:xfrm>
        <a:solidFill>
          <a:srgbClr val="FFFFFF"/>
        </a:solidFill>
      </xdr:grpSpPr>
      <xdr:sp>
        <xdr:nvSpPr>
          <xdr:cNvPr id="478" name="Rectangle 666"/>
          <xdr:cNvSpPr>
            <a:spLocks/>
          </xdr:cNvSpPr>
        </xdr:nvSpPr>
        <xdr:spPr>
          <a:xfrm>
            <a:off x="459" y="3501"/>
            <a:ext cx="34" cy="1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79" name="Line 667"/>
          <xdr:cNvSpPr>
            <a:spLocks/>
          </xdr:cNvSpPr>
        </xdr:nvSpPr>
        <xdr:spPr>
          <a:xfrm>
            <a:off x="468" y="350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80" name="Line 668"/>
          <xdr:cNvSpPr>
            <a:spLocks/>
          </xdr:cNvSpPr>
        </xdr:nvSpPr>
        <xdr:spPr>
          <a:xfrm>
            <a:off x="484" y="350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173</xdr:row>
      <xdr:rowOff>95250</xdr:rowOff>
    </xdr:from>
    <xdr:to>
      <xdr:col>20</xdr:col>
      <xdr:colOff>0</xdr:colOff>
      <xdr:row>174</xdr:row>
      <xdr:rowOff>95250</xdr:rowOff>
    </xdr:to>
    <xdr:grpSp>
      <xdr:nvGrpSpPr>
        <xdr:cNvPr id="481" name="Group 669"/>
        <xdr:cNvGrpSpPr>
          <a:grpSpLocks/>
        </xdr:cNvGrpSpPr>
      </xdr:nvGrpSpPr>
      <xdr:grpSpPr>
        <a:xfrm>
          <a:off x="657225" y="33051750"/>
          <a:ext cx="3724275" cy="190500"/>
          <a:chOff x="68" y="3340"/>
          <a:chExt cx="238" cy="20"/>
        </a:xfrm>
        <a:solidFill>
          <a:srgbClr val="FFFFFF"/>
        </a:solidFill>
      </xdr:grpSpPr>
      <xdr:grpSp>
        <xdr:nvGrpSpPr>
          <xdr:cNvPr id="482" name="Group 670"/>
          <xdr:cNvGrpSpPr>
            <a:grpSpLocks/>
          </xdr:cNvGrpSpPr>
        </xdr:nvGrpSpPr>
        <xdr:grpSpPr>
          <a:xfrm>
            <a:off x="289" y="3340"/>
            <a:ext cx="17" cy="20"/>
            <a:chOff x="289" y="3340"/>
            <a:chExt cx="17" cy="20"/>
          </a:xfrm>
          <a:solidFill>
            <a:srgbClr val="FFFFFF"/>
          </a:solidFill>
        </xdr:grpSpPr>
        <xdr:sp>
          <xdr:nvSpPr>
            <xdr:cNvPr id="483" name="Rectangle 671"/>
            <xdr:cNvSpPr>
              <a:spLocks/>
            </xdr:cNvSpPr>
          </xdr:nvSpPr>
          <xdr:spPr>
            <a:xfrm>
              <a:off x="289" y="3340"/>
              <a:ext cx="17" cy="20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84" name="Line 672"/>
            <xdr:cNvSpPr>
              <a:spLocks/>
            </xdr:cNvSpPr>
          </xdr:nvSpPr>
          <xdr:spPr>
            <a:xfrm>
              <a:off x="297" y="3340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sp>
        <xdr:nvSpPr>
          <xdr:cNvPr id="485" name="Rectangle 673"/>
          <xdr:cNvSpPr>
            <a:spLocks/>
          </xdr:cNvSpPr>
        </xdr:nvSpPr>
        <xdr:spPr>
          <a:xfrm>
            <a:off x="68" y="3340"/>
            <a:ext cx="221" cy="20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86" name="Line 674"/>
          <xdr:cNvSpPr>
            <a:spLocks/>
          </xdr:cNvSpPr>
        </xdr:nvSpPr>
        <xdr:spPr>
          <a:xfrm>
            <a:off x="77" y="3340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179</xdr:row>
      <xdr:rowOff>95250</xdr:rowOff>
    </xdr:from>
    <xdr:to>
      <xdr:col>20</xdr:col>
      <xdr:colOff>0</xdr:colOff>
      <xdr:row>180</xdr:row>
      <xdr:rowOff>95250</xdr:rowOff>
    </xdr:to>
    <xdr:grpSp>
      <xdr:nvGrpSpPr>
        <xdr:cNvPr id="487" name="Group 675"/>
        <xdr:cNvGrpSpPr>
          <a:grpSpLocks/>
        </xdr:cNvGrpSpPr>
      </xdr:nvGrpSpPr>
      <xdr:grpSpPr>
        <a:xfrm>
          <a:off x="657225" y="34194750"/>
          <a:ext cx="3724275" cy="190500"/>
          <a:chOff x="68" y="3340"/>
          <a:chExt cx="238" cy="20"/>
        </a:xfrm>
        <a:solidFill>
          <a:srgbClr val="FFFFFF"/>
        </a:solidFill>
      </xdr:grpSpPr>
      <xdr:grpSp>
        <xdr:nvGrpSpPr>
          <xdr:cNvPr id="488" name="Group 676"/>
          <xdr:cNvGrpSpPr>
            <a:grpSpLocks/>
          </xdr:cNvGrpSpPr>
        </xdr:nvGrpSpPr>
        <xdr:grpSpPr>
          <a:xfrm>
            <a:off x="289" y="3340"/>
            <a:ext cx="17" cy="20"/>
            <a:chOff x="289" y="3340"/>
            <a:chExt cx="17" cy="20"/>
          </a:xfrm>
          <a:solidFill>
            <a:srgbClr val="FFFFFF"/>
          </a:solidFill>
        </xdr:grpSpPr>
        <xdr:sp>
          <xdr:nvSpPr>
            <xdr:cNvPr id="489" name="Rectangle 677"/>
            <xdr:cNvSpPr>
              <a:spLocks/>
            </xdr:cNvSpPr>
          </xdr:nvSpPr>
          <xdr:spPr>
            <a:xfrm>
              <a:off x="289" y="3340"/>
              <a:ext cx="17" cy="20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90" name="Line 678"/>
            <xdr:cNvSpPr>
              <a:spLocks/>
            </xdr:cNvSpPr>
          </xdr:nvSpPr>
          <xdr:spPr>
            <a:xfrm>
              <a:off x="297" y="3340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sp>
        <xdr:nvSpPr>
          <xdr:cNvPr id="491" name="Rectangle 679"/>
          <xdr:cNvSpPr>
            <a:spLocks/>
          </xdr:cNvSpPr>
        </xdr:nvSpPr>
        <xdr:spPr>
          <a:xfrm>
            <a:off x="68" y="3340"/>
            <a:ext cx="221" cy="20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92" name="Line 680"/>
          <xdr:cNvSpPr>
            <a:spLocks/>
          </xdr:cNvSpPr>
        </xdr:nvSpPr>
        <xdr:spPr>
          <a:xfrm>
            <a:off x="77" y="3340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181</xdr:row>
      <xdr:rowOff>76200</xdr:rowOff>
    </xdr:from>
    <xdr:to>
      <xdr:col>28</xdr:col>
      <xdr:colOff>0</xdr:colOff>
      <xdr:row>193</xdr:row>
      <xdr:rowOff>180975</xdr:rowOff>
    </xdr:to>
    <xdr:grpSp>
      <xdr:nvGrpSpPr>
        <xdr:cNvPr id="493" name="Group 707"/>
        <xdr:cNvGrpSpPr>
          <a:grpSpLocks/>
        </xdr:cNvGrpSpPr>
      </xdr:nvGrpSpPr>
      <xdr:grpSpPr>
        <a:xfrm>
          <a:off x="657225" y="34556700"/>
          <a:ext cx="5476875" cy="2390775"/>
          <a:chOff x="51" y="3627"/>
          <a:chExt cx="425" cy="251"/>
        </a:xfrm>
        <a:solidFill>
          <a:srgbClr val="FFFFFF"/>
        </a:solidFill>
      </xdr:grpSpPr>
      <xdr:grpSp>
        <xdr:nvGrpSpPr>
          <xdr:cNvPr id="494" name="Group 706"/>
          <xdr:cNvGrpSpPr>
            <a:grpSpLocks/>
          </xdr:cNvGrpSpPr>
        </xdr:nvGrpSpPr>
        <xdr:grpSpPr>
          <a:xfrm>
            <a:off x="54" y="3689"/>
            <a:ext cx="420" cy="139"/>
            <a:chOff x="54" y="3689"/>
            <a:chExt cx="420" cy="139"/>
          </a:xfrm>
          <a:solidFill>
            <a:srgbClr val="FFFFFF"/>
          </a:solidFill>
        </xdr:grpSpPr>
        <xdr:sp>
          <xdr:nvSpPr>
            <xdr:cNvPr id="495" name="Rectangle 703"/>
            <xdr:cNvSpPr>
              <a:spLocks/>
            </xdr:cNvSpPr>
          </xdr:nvSpPr>
          <xdr:spPr>
            <a:xfrm>
              <a:off x="273" y="3757"/>
              <a:ext cx="84" cy="24"/>
            </a:xfrm>
            <a:prstGeom prst="rect">
              <a:avLst/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96" name="Rectangle 693"/>
            <xdr:cNvSpPr>
              <a:spLocks/>
            </xdr:cNvSpPr>
          </xdr:nvSpPr>
          <xdr:spPr>
            <a:xfrm>
              <a:off x="357" y="3726"/>
              <a:ext cx="85" cy="53"/>
            </a:xfrm>
            <a:prstGeom prst="rect">
              <a:avLst/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97" name="Rectangle 691"/>
            <xdr:cNvSpPr>
              <a:spLocks/>
            </xdr:cNvSpPr>
          </xdr:nvSpPr>
          <xdr:spPr>
            <a:xfrm>
              <a:off x="102" y="3689"/>
              <a:ext cx="170" cy="126"/>
            </a:xfrm>
            <a:prstGeom prst="rect">
              <a:avLst/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98" name="AutoShape 694"/>
            <xdr:cNvSpPr>
              <a:spLocks/>
            </xdr:cNvSpPr>
          </xdr:nvSpPr>
          <xdr:spPr>
            <a:xfrm flipV="1">
              <a:off x="443" y="3761"/>
              <a:ext cx="31" cy="18"/>
            </a:xfrm>
            <a:prstGeom prst="rtTriangle">
              <a:avLst/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499" name="AutoShape 698"/>
            <xdr:cNvSpPr>
              <a:spLocks/>
            </xdr:cNvSpPr>
          </xdr:nvSpPr>
          <xdr:spPr>
            <a:xfrm flipV="1">
              <a:off x="273" y="3780"/>
              <a:ext cx="79" cy="48"/>
            </a:xfrm>
            <a:prstGeom prst="rtTriangle">
              <a:avLst/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00" name="AutoShape 699"/>
            <xdr:cNvSpPr>
              <a:spLocks/>
            </xdr:cNvSpPr>
          </xdr:nvSpPr>
          <xdr:spPr>
            <a:xfrm rot="10800000" flipV="1">
              <a:off x="54" y="3733"/>
              <a:ext cx="48" cy="26"/>
            </a:xfrm>
            <a:prstGeom prst="rtTriangle">
              <a:avLst/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501" name="Group 705"/>
          <xdr:cNvGrpSpPr>
            <a:grpSpLocks/>
          </xdr:cNvGrpSpPr>
        </xdr:nvGrpSpPr>
        <xdr:grpSpPr>
          <a:xfrm>
            <a:off x="51" y="3760"/>
            <a:ext cx="425" cy="118"/>
            <a:chOff x="51" y="3760"/>
            <a:chExt cx="425" cy="118"/>
          </a:xfrm>
          <a:solidFill>
            <a:srgbClr val="FFFFFF"/>
          </a:solidFill>
        </xdr:grpSpPr>
        <xdr:sp>
          <xdr:nvSpPr>
            <xdr:cNvPr id="502" name="Arc 528"/>
            <xdr:cNvSpPr>
              <a:spLocks/>
            </xdr:cNvSpPr>
          </xdr:nvSpPr>
          <xdr:spPr>
            <a:xfrm flipH="1">
              <a:off x="340" y="3760"/>
              <a:ext cx="102" cy="96"/>
            </a:xfrm>
            <a:prstGeom prst="arc">
              <a:avLst>
                <a:gd name="adj" fmla="val -13424615"/>
              </a:avLst>
            </a:prstGeom>
            <a:solidFill>
              <a:srgbClr val="FFFFFF"/>
            </a:solidFill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03" name="Line 682"/>
            <xdr:cNvSpPr>
              <a:spLocks/>
            </xdr:cNvSpPr>
          </xdr:nvSpPr>
          <xdr:spPr>
            <a:xfrm flipH="1">
              <a:off x="442" y="3760"/>
              <a:ext cx="34" cy="2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04" name="Line 684"/>
            <xdr:cNvSpPr>
              <a:spLocks/>
            </xdr:cNvSpPr>
          </xdr:nvSpPr>
          <xdr:spPr>
            <a:xfrm flipH="1">
              <a:off x="271" y="3789"/>
              <a:ext cx="69" cy="42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05" name="Line 688"/>
            <xdr:cNvSpPr>
              <a:spLocks/>
            </xdr:cNvSpPr>
          </xdr:nvSpPr>
          <xdr:spPr>
            <a:xfrm>
              <a:off x="51" y="3760"/>
              <a:ext cx="51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06" name="Arc 690"/>
            <xdr:cNvSpPr>
              <a:spLocks/>
            </xdr:cNvSpPr>
          </xdr:nvSpPr>
          <xdr:spPr>
            <a:xfrm rot="10800000" flipV="1">
              <a:off x="102" y="3764"/>
              <a:ext cx="170" cy="114"/>
            </a:xfrm>
            <a:prstGeom prst="arc">
              <a:avLst>
                <a:gd name="adj" fmla="val -10255763"/>
              </a:avLst>
            </a:prstGeom>
            <a:solidFill>
              <a:srgbClr val="FFFFFF"/>
            </a:solidFill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07" name="Line 695"/>
            <xdr:cNvSpPr>
              <a:spLocks/>
            </xdr:cNvSpPr>
          </xdr:nvSpPr>
          <xdr:spPr>
            <a:xfrm>
              <a:off x="442" y="3760"/>
              <a:ext cx="0" cy="21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08" name="Line 696"/>
            <xdr:cNvSpPr>
              <a:spLocks/>
            </xdr:cNvSpPr>
          </xdr:nvSpPr>
          <xdr:spPr>
            <a:xfrm>
              <a:off x="272" y="3764"/>
              <a:ext cx="0" cy="67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09" name="Line 697"/>
            <xdr:cNvSpPr>
              <a:spLocks/>
            </xdr:cNvSpPr>
          </xdr:nvSpPr>
          <xdr:spPr>
            <a:xfrm>
              <a:off x="102" y="3760"/>
              <a:ext cx="0" cy="5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510" name="Group 704"/>
          <xdr:cNvGrpSpPr>
            <a:grpSpLocks/>
          </xdr:cNvGrpSpPr>
        </xdr:nvGrpSpPr>
        <xdr:grpSpPr>
          <a:xfrm>
            <a:off x="51" y="3627"/>
            <a:ext cx="425" cy="133"/>
            <a:chOff x="51" y="3627"/>
            <a:chExt cx="425" cy="133"/>
          </a:xfrm>
          <a:solidFill>
            <a:srgbClr val="FFFFFF"/>
          </a:solidFill>
        </xdr:grpSpPr>
        <xdr:sp>
          <xdr:nvSpPr>
            <xdr:cNvPr id="511" name="Arc 526"/>
            <xdr:cNvSpPr>
              <a:spLocks/>
            </xdr:cNvSpPr>
          </xdr:nvSpPr>
          <xdr:spPr>
            <a:xfrm flipV="1">
              <a:off x="102" y="3627"/>
              <a:ext cx="170" cy="114"/>
            </a:xfrm>
            <a:prstGeom prst="arc">
              <a:avLst>
                <a:gd name="adj" fmla="val -10255763"/>
              </a:avLst>
            </a:prstGeom>
            <a:solidFill>
              <a:srgbClr val="FFFFFF"/>
            </a:solidFill>
            <a:ln w="19050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12" name="Line 683"/>
            <xdr:cNvSpPr>
              <a:spLocks/>
            </xdr:cNvSpPr>
          </xdr:nvSpPr>
          <xdr:spPr>
            <a:xfrm>
              <a:off x="442" y="3760"/>
              <a:ext cx="34" cy="0"/>
            </a:xfrm>
            <a:prstGeom prst="line">
              <a:avLst/>
            </a:prstGeom>
            <a:noFill/>
            <a:ln w="19050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13" name="Line 686"/>
            <xdr:cNvSpPr>
              <a:spLocks/>
            </xdr:cNvSpPr>
          </xdr:nvSpPr>
          <xdr:spPr>
            <a:xfrm>
              <a:off x="272" y="3756"/>
              <a:ext cx="68" cy="0"/>
            </a:xfrm>
            <a:prstGeom prst="line">
              <a:avLst/>
            </a:prstGeom>
            <a:noFill/>
            <a:ln w="19050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14" name="Line 687"/>
            <xdr:cNvSpPr>
              <a:spLocks/>
            </xdr:cNvSpPr>
          </xdr:nvSpPr>
          <xdr:spPr>
            <a:xfrm flipV="1">
              <a:off x="51" y="3731"/>
              <a:ext cx="51" cy="29"/>
            </a:xfrm>
            <a:prstGeom prst="line">
              <a:avLst/>
            </a:prstGeom>
            <a:noFill/>
            <a:ln w="19050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15" name="Arc 689"/>
            <xdr:cNvSpPr>
              <a:spLocks/>
            </xdr:cNvSpPr>
          </xdr:nvSpPr>
          <xdr:spPr>
            <a:xfrm rot="10800000" flipH="1">
              <a:off x="340" y="3660"/>
              <a:ext cx="102" cy="96"/>
            </a:xfrm>
            <a:prstGeom prst="arc">
              <a:avLst>
                <a:gd name="adj" fmla="val -13424615"/>
              </a:avLst>
            </a:prstGeom>
            <a:solidFill>
              <a:srgbClr val="FFFFFF"/>
            </a:solidFill>
            <a:ln w="19050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16" name="Line 700"/>
            <xdr:cNvSpPr>
              <a:spLocks/>
            </xdr:cNvSpPr>
          </xdr:nvSpPr>
          <xdr:spPr>
            <a:xfrm>
              <a:off x="102" y="3731"/>
              <a:ext cx="0" cy="11"/>
            </a:xfrm>
            <a:prstGeom prst="line">
              <a:avLst/>
            </a:prstGeom>
            <a:noFill/>
            <a:ln w="19050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17" name="Line 701"/>
            <xdr:cNvSpPr>
              <a:spLocks/>
            </xdr:cNvSpPr>
          </xdr:nvSpPr>
          <xdr:spPr>
            <a:xfrm>
              <a:off x="442" y="3726"/>
              <a:ext cx="0" cy="34"/>
            </a:xfrm>
            <a:prstGeom prst="line">
              <a:avLst/>
            </a:prstGeom>
            <a:noFill/>
            <a:ln w="19050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18" name="Line 702"/>
            <xdr:cNvSpPr>
              <a:spLocks/>
            </xdr:cNvSpPr>
          </xdr:nvSpPr>
          <xdr:spPr>
            <a:xfrm>
              <a:off x="272" y="3690"/>
              <a:ext cx="0" cy="67"/>
            </a:xfrm>
            <a:prstGeom prst="line">
              <a:avLst/>
            </a:prstGeom>
            <a:noFill/>
            <a:ln w="19050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133350</xdr:colOff>
      <xdr:row>188</xdr:row>
      <xdr:rowOff>0</xdr:rowOff>
    </xdr:from>
    <xdr:to>
      <xdr:col>28</xdr:col>
      <xdr:colOff>85725</xdr:colOff>
      <xdr:row>188</xdr:row>
      <xdr:rowOff>0</xdr:rowOff>
    </xdr:to>
    <xdr:sp>
      <xdr:nvSpPr>
        <xdr:cNvPr id="519" name="Line 525"/>
        <xdr:cNvSpPr>
          <a:spLocks/>
        </xdr:cNvSpPr>
      </xdr:nvSpPr>
      <xdr:spPr>
        <a:xfrm>
          <a:off x="571500" y="35814000"/>
          <a:ext cx="564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9525</xdr:colOff>
      <xdr:row>182</xdr:row>
      <xdr:rowOff>0</xdr:rowOff>
    </xdr:from>
    <xdr:to>
      <xdr:col>26</xdr:col>
      <xdr:colOff>0</xdr:colOff>
      <xdr:row>184</xdr:row>
      <xdr:rowOff>0</xdr:rowOff>
    </xdr:to>
    <xdr:sp>
      <xdr:nvSpPr>
        <xdr:cNvPr id="520" name="Line 540"/>
        <xdr:cNvSpPr>
          <a:spLocks/>
        </xdr:cNvSpPr>
      </xdr:nvSpPr>
      <xdr:spPr>
        <a:xfrm flipH="1">
          <a:off x="4391025" y="34671000"/>
          <a:ext cx="1304925" cy="38100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171450</xdr:colOff>
      <xdr:row>182</xdr:row>
      <xdr:rowOff>0</xdr:rowOff>
    </xdr:from>
    <xdr:to>
      <xdr:col>28</xdr:col>
      <xdr:colOff>76200</xdr:colOff>
      <xdr:row>182</xdr:row>
      <xdr:rowOff>0</xdr:rowOff>
    </xdr:to>
    <xdr:sp>
      <xdr:nvSpPr>
        <xdr:cNvPr id="521" name="Line 487"/>
        <xdr:cNvSpPr>
          <a:spLocks/>
        </xdr:cNvSpPr>
      </xdr:nvSpPr>
      <xdr:spPr>
        <a:xfrm>
          <a:off x="609600" y="34671000"/>
          <a:ext cx="5600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199</xdr:row>
      <xdr:rowOff>0</xdr:rowOff>
    </xdr:from>
    <xdr:to>
      <xdr:col>28</xdr:col>
      <xdr:colOff>0</xdr:colOff>
      <xdr:row>199</xdr:row>
      <xdr:rowOff>0</xdr:rowOff>
    </xdr:to>
    <xdr:sp>
      <xdr:nvSpPr>
        <xdr:cNvPr id="522" name="Line 939"/>
        <xdr:cNvSpPr>
          <a:spLocks/>
        </xdr:cNvSpPr>
      </xdr:nvSpPr>
      <xdr:spPr>
        <a:xfrm>
          <a:off x="657225" y="37909500"/>
          <a:ext cx="5476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19</xdr:col>
      <xdr:colOff>180975</xdr:colOff>
      <xdr:row>198</xdr:row>
      <xdr:rowOff>161925</xdr:rowOff>
    </xdr:from>
    <xdr:to>
      <xdr:col>20</xdr:col>
      <xdr:colOff>38100</xdr:colOff>
      <xdr:row>199</xdr:row>
      <xdr:rowOff>28575</xdr:rowOff>
    </xdr:to>
    <xdr:sp>
      <xdr:nvSpPr>
        <xdr:cNvPr id="523" name="Oval 940"/>
        <xdr:cNvSpPr>
          <a:spLocks/>
        </xdr:cNvSpPr>
      </xdr:nvSpPr>
      <xdr:spPr>
        <a:xfrm>
          <a:off x="4343400" y="37880925"/>
          <a:ext cx="76200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0</xdr:colOff>
      <xdr:row>199</xdr:row>
      <xdr:rowOff>9525</xdr:rowOff>
    </xdr:from>
    <xdr:to>
      <xdr:col>6</xdr:col>
      <xdr:colOff>190500</xdr:colOff>
      <xdr:row>199</xdr:row>
      <xdr:rowOff>171450</xdr:rowOff>
    </xdr:to>
    <xdr:grpSp>
      <xdr:nvGrpSpPr>
        <xdr:cNvPr id="524" name="Group 941"/>
        <xdr:cNvGrpSpPr>
          <a:grpSpLocks/>
        </xdr:cNvGrpSpPr>
      </xdr:nvGrpSpPr>
      <xdr:grpSpPr>
        <a:xfrm>
          <a:off x="1095375" y="37919025"/>
          <a:ext cx="409575" cy="161925"/>
          <a:chOff x="68" y="2961"/>
          <a:chExt cx="32" cy="17"/>
        </a:xfrm>
        <a:solidFill>
          <a:srgbClr val="FFFFFF"/>
        </a:solidFill>
      </xdr:grpSpPr>
      <xdr:grpSp>
        <xdr:nvGrpSpPr>
          <xdr:cNvPr id="525" name="Group 942"/>
          <xdr:cNvGrpSpPr>
            <a:grpSpLocks/>
          </xdr:cNvGrpSpPr>
        </xdr:nvGrpSpPr>
        <xdr:grpSpPr>
          <a:xfrm>
            <a:off x="76" y="2961"/>
            <a:ext cx="19" cy="11"/>
            <a:chOff x="76" y="2961"/>
            <a:chExt cx="19" cy="11"/>
          </a:xfrm>
          <a:solidFill>
            <a:srgbClr val="FFFFFF"/>
          </a:solidFill>
        </xdr:grpSpPr>
        <xdr:sp>
          <xdr:nvSpPr>
            <xdr:cNvPr id="526" name="AutoShape 943"/>
            <xdr:cNvSpPr>
              <a:spLocks/>
            </xdr:cNvSpPr>
          </xdr:nvSpPr>
          <xdr:spPr>
            <a:xfrm>
              <a:off x="76" y="2964"/>
              <a:ext cx="19" cy="8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27" name="Oval 944"/>
            <xdr:cNvSpPr>
              <a:spLocks/>
            </xdr:cNvSpPr>
          </xdr:nvSpPr>
          <xdr:spPr>
            <a:xfrm>
              <a:off x="82" y="2961"/>
              <a:ext cx="6" cy="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sp>
        <xdr:nvSpPr>
          <xdr:cNvPr id="528" name="Oval 945"/>
          <xdr:cNvSpPr>
            <a:spLocks/>
          </xdr:cNvSpPr>
        </xdr:nvSpPr>
        <xdr:spPr>
          <a:xfrm>
            <a:off x="82" y="2972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29" name="Line 946"/>
          <xdr:cNvSpPr>
            <a:spLocks/>
          </xdr:cNvSpPr>
        </xdr:nvSpPr>
        <xdr:spPr>
          <a:xfrm flipV="1">
            <a:off x="68" y="2978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15</xdr:col>
      <xdr:colOff>114300</xdr:colOff>
      <xdr:row>199</xdr:row>
      <xdr:rowOff>9525</xdr:rowOff>
    </xdr:from>
    <xdr:to>
      <xdr:col>16</xdr:col>
      <xdr:colOff>142875</xdr:colOff>
      <xdr:row>199</xdr:row>
      <xdr:rowOff>114300</xdr:rowOff>
    </xdr:to>
    <xdr:grpSp>
      <xdr:nvGrpSpPr>
        <xdr:cNvPr id="530" name="Group 947"/>
        <xdr:cNvGrpSpPr>
          <a:grpSpLocks/>
        </xdr:cNvGrpSpPr>
      </xdr:nvGrpSpPr>
      <xdr:grpSpPr>
        <a:xfrm>
          <a:off x="3400425" y="37919025"/>
          <a:ext cx="247650" cy="104775"/>
          <a:chOff x="76" y="2961"/>
          <a:chExt cx="19" cy="11"/>
        </a:xfrm>
        <a:solidFill>
          <a:srgbClr val="FFFFFF"/>
        </a:solidFill>
      </xdr:grpSpPr>
      <xdr:sp>
        <xdr:nvSpPr>
          <xdr:cNvPr id="531" name="AutoShape 948"/>
          <xdr:cNvSpPr>
            <a:spLocks/>
          </xdr:cNvSpPr>
        </xdr:nvSpPr>
        <xdr:spPr>
          <a:xfrm>
            <a:off x="76" y="2964"/>
            <a:ext cx="19" cy="8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32" name="Oval 949"/>
          <xdr:cNvSpPr>
            <a:spLocks/>
          </xdr:cNvSpPr>
        </xdr:nvSpPr>
        <xdr:spPr>
          <a:xfrm>
            <a:off x="82" y="2961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199</xdr:row>
      <xdr:rowOff>9525</xdr:rowOff>
    </xdr:from>
    <xdr:to>
      <xdr:col>26</xdr:col>
      <xdr:colOff>190500</xdr:colOff>
      <xdr:row>199</xdr:row>
      <xdr:rowOff>171450</xdr:rowOff>
    </xdr:to>
    <xdr:grpSp>
      <xdr:nvGrpSpPr>
        <xdr:cNvPr id="533" name="Group 950"/>
        <xdr:cNvGrpSpPr>
          <a:grpSpLocks/>
        </xdr:cNvGrpSpPr>
      </xdr:nvGrpSpPr>
      <xdr:grpSpPr>
        <a:xfrm>
          <a:off x="5476875" y="37919025"/>
          <a:ext cx="409575" cy="161925"/>
          <a:chOff x="68" y="2961"/>
          <a:chExt cx="32" cy="17"/>
        </a:xfrm>
        <a:solidFill>
          <a:srgbClr val="FFFFFF"/>
        </a:solidFill>
      </xdr:grpSpPr>
      <xdr:grpSp>
        <xdr:nvGrpSpPr>
          <xdr:cNvPr id="534" name="Group 951"/>
          <xdr:cNvGrpSpPr>
            <a:grpSpLocks/>
          </xdr:cNvGrpSpPr>
        </xdr:nvGrpSpPr>
        <xdr:grpSpPr>
          <a:xfrm>
            <a:off x="76" y="2961"/>
            <a:ext cx="19" cy="11"/>
            <a:chOff x="76" y="2961"/>
            <a:chExt cx="19" cy="11"/>
          </a:xfrm>
          <a:solidFill>
            <a:srgbClr val="FFFFFF"/>
          </a:solidFill>
        </xdr:grpSpPr>
        <xdr:sp>
          <xdr:nvSpPr>
            <xdr:cNvPr id="535" name="AutoShape 952"/>
            <xdr:cNvSpPr>
              <a:spLocks/>
            </xdr:cNvSpPr>
          </xdr:nvSpPr>
          <xdr:spPr>
            <a:xfrm>
              <a:off x="76" y="2964"/>
              <a:ext cx="19" cy="8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536" name="Oval 953"/>
            <xdr:cNvSpPr>
              <a:spLocks/>
            </xdr:cNvSpPr>
          </xdr:nvSpPr>
          <xdr:spPr>
            <a:xfrm>
              <a:off x="82" y="2961"/>
              <a:ext cx="6" cy="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sp>
        <xdr:nvSpPr>
          <xdr:cNvPr id="537" name="Oval 954"/>
          <xdr:cNvSpPr>
            <a:spLocks/>
          </xdr:cNvSpPr>
        </xdr:nvSpPr>
        <xdr:spPr>
          <a:xfrm>
            <a:off x="82" y="2972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38" name="Line 955"/>
          <xdr:cNvSpPr>
            <a:spLocks/>
          </xdr:cNvSpPr>
        </xdr:nvSpPr>
        <xdr:spPr>
          <a:xfrm flipV="1">
            <a:off x="68" y="2978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198</xdr:row>
      <xdr:rowOff>152400</xdr:rowOff>
    </xdr:from>
    <xdr:to>
      <xdr:col>28</xdr:col>
      <xdr:colOff>133350</xdr:colOff>
      <xdr:row>198</xdr:row>
      <xdr:rowOff>152400</xdr:rowOff>
    </xdr:to>
    <xdr:sp>
      <xdr:nvSpPr>
        <xdr:cNvPr id="539" name="Line 956"/>
        <xdr:cNvSpPr>
          <a:spLocks/>
        </xdr:cNvSpPr>
      </xdr:nvSpPr>
      <xdr:spPr>
        <a:xfrm>
          <a:off x="581025" y="37871400"/>
          <a:ext cx="568642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198</xdr:row>
      <xdr:rowOff>133350</xdr:rowOff>
    </xdr:from>
    <xdr:to>
      <xdr:col>8</xdr:col>
      <xdr:colOff>0</xdr:colOff>
      <xdr:row>199</xdr:row>
      <xdr:rowOff>47625</xdr:rowOff>
    </xdr:to>
    <xdr:sp>
      <xdr:nvSpPr>
        <xdr:cNvPr id="540" name="Line 957"/>
        <xdr:cNvSpPr>
          <a:spLocks/>
        </xdr:cNvSpPr>
      </xdr:nvSpPr>
      <xdr:spPr>
        <a:xfrm>
          <a:off x="1752600" y="37852350"/>
          <a:ext cx="0" cy="1047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198</xdr:row>
      <xdr:rowOff>133350</xdr:rowOff>
    </xdr:from>
    <xdr:to>
      <xdr:col>12</xdr:col>
      <xdr:colOff>0</xdr:colOff>
      <xdr:row>199</xdr:row>
      <xdr:rowOff>47625</xdr:rowOff>
    </xdr:to>
    <xdr:sp>
      <xdr:nvSpPr>
        <xdr:cNvPr id="541" name="Line 958"/>
        <xdr:cNvSpPr>
          <a:spLocks/>
        </xdr:cNvSpPr>
      </xdr:nvSpPr>
      <xdr:spPr>
        <a:xfrm>
          <a:off x="2628900" y="37852350"/>
          <a:ext cx="0" cy="1047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17</xdr:col>
      <xdr:colOff>0</xdr:colOff>
      <xdr:row>198</xdr:row>
      <xdr:rowOff>133350</xdr:rowOff>
    </xdr:from>
    <xdr:to>
      <xdr:col>17</xdr:col>
      <xdr:colOff>0</xdr:colOff>
      <xdr:row>199</xdr:row>
      <xdr:rowOff>47625</xdr:rowOff>
    </xdr:to>
    <xdr:sp>
      <xdr:nvSpPr>
        <xdr:cNvPr id="542" name="Line 959"/>
        <xdr:cNvSpPr>
          <a:spLocks/>
        </xdr:cNvSpPr>
      </xdr:nvSpPr>
      <xdr:spPr>
        <a:xfrm>
          <a:off x="3724275" y="37852350"/>
          <a:ext cx="0" cy="1047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198</xdr:row>
      <xdr:rowOff>133350</xdr:rowOff>
    </xdr:from>
    <xdr:to>
      <xdr:col>21</xdr:col>
      <xdr:colOff>0</xdr:colOff>
      <xdr:row>199</xdr:row>
      <xdr:rowOff>47625</xdr:rowOff>
    </xdr:to>
    <xdr:sp>
      <xdr:nvSpPr>
        <xdr:cNvPr id="543" name="Line 960"/>
        <xdr:cNvSpPr>
          <a:spLocks/>
        </xdr:cNvSpPr>
      </xdr:nvSpPr>
      <xdr:spPr>
        <a:xfrm>
          <a:off x="4600575" y="37852350"/>
          <a:ext cx="0" cy="1047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23</xdr:col>
      <xdr:colOff>0</xdr:colOff>
      <xdr:row>198</xdr:row>
      <xdr:rowOff>133350</xdr:rowOff>
    </xdr:from>
    <xdr:to>
      <xdr:col>23</xdr:col>
      <xdr:colOff>0</xdr:colOff>
      <xdr:row>199</xdr:row>
      <xdr:rowOff>47625</xdr:rowOff>
    </xdr:to>
    <xdr:sp>
      <xdr:nvSpPr>
        <xdr:cNvPr id="544" name="Line 961"/>
        <xdr:cNvSpPr>
          <a:spLocks/>
        </xdr:cNvSpPr>
      </xdr:nvSpPr>
      <xdr:spPr>
        <a:xfrm>
          <a:off x="5038725" y="37852350"/>
          <a:ext cx="0" cy="1047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171450</xdr:colOff>
      <xdr:row>202</xdr:row>
      <xdr:rowOff>152400</xdr:rowOff>
    </xdr:from>
    <xdr:to>
      <xdr:col>28</xdr:col>
      <xdr:colOff>76200</xdr:colOff>
      <xdr:row>203</xdr:row>
      <xdr:rowOff>38100</xdr:rowOff>
    </xdr:to>
    <xdr:grpSp>
      <xdr:nvGrpSpPr>
        <xdr:cNvPr id="545" name="Group 962"/>
        <xdr:cNvGrpSpPr>
          <a:grpSpLocks/>
        </xdr:cNvGrpSpPr>
      </xdr:nvGrpSpPr>
      <xdr:grpSpPr>
        <a:xfrm>
          <a:off x="609600" y="38633400"/>
          <a:ext cx="5600700" cy="76200"/>
          <a:chOff x="30" y="3016"/>
          <a:chExt cx="435" cy="8"/>
        </a:xfrm>
        <a:solidFill>
          <a:srgbClr val="FFFFFF"/>
        </a:solidFill>
      </xdr:grpSpPr>
      <xdr:sp>
        <xdr:nvSpPr>
          <xdr:cNvPr id="546" name="Line 963"/>
          <xdr:cNvSpPr>
            <a:spLocks/>
          </xdr:cNvSpPr>
        </xdr:nvSpPr>
        <xdr:spPr>
          <a:xfrm>
            <a:off x="30" y="3020"/>
            <a:ext cx="43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47" name="Line 964"/>
          <xdr:cNvSpPr>
            <a:spLocks/>
          </xdr:cNvSpPr>
        </xdr:nvSpPr>
        <xdr:spPr>
          <a:xfrm>
            <a:off x="34" y="3016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48" name="Line 965"/>
          <xdr:cNvSpPr>
            <a:spLocks/>
          </xdr:cNvSpPr>
        </xdr:nvSpPr>
        <xdr:spPr>
          <a:xfrm>
            <a:off x="85" y="3016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49" name="Line 966"/>
          <xdr:cNvSpPr>
            <a:spLocks/>
          </xdr:cNvSpPr>
        </xdr:nvSpPr>
        <xdr:spPr>
          <a:xfrm>
            <a:off x="255" y="3016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50" name="Line 967"/>
          <xdr:cNvSpPr>
            <a:spLocks/>
          </xdr:cNvSpPr>
        </xdr:nvSpPr>
        <xdr:spPr>
          <a:xfrm>
            <a:off x="323" y="3016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51" name="Line 968"/>
          <xdr:cNvSpPr>
            <a:spLocks/>
          </xdr:cNvSpPr>
        </xdr:nvSpPr>
        <xdr:spPr>
          <a:xfrm>
            <a:off x="425" y="3016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52" name="Line 969"/>
          <xdr:cNvSpPr>
            <a:spLocks/>
          </xdr:cNvSpPr>
        </xdr:nvSpPr>
        <xdr:spPr>
          <a:xfrm>
            <a:off x="459" y="3016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152400</xdr:colOff>
      <xdr:row>207</xdr:row>
      <xdr:rowOff>0</xdr:rowOff>
    </xdr:from>
    <xdr:to>
      <xdr:col>28</xdr:col>
      <xdr:colOff>66675</xdr:colOff>
      <xdr:row>207</xdr:row>
      <xdr:rowOff>0</xdr:rowOff>
    </xdr:to>
    <xdr:sp>
      <xdr:nvSpPr>
        <xdr:cNvPr id="553" name="Line 970"/>
        <xdr:cNvSpPr>
          <a:spLocks/>
        </xdr:cNvSpPr>
      </xdr:nvSpPr>
      <xdr:spPr>
        <a:xfrm>
          <a:off x="590550" y="39433500"/>
          <a:ext cx="561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152400</xdr:colOff>
      <xdr:row>201</xdr:row>
      <xdr:rowOff>0</xdr:rowOff>
    </xdr:from>
    <xdr:to>
      <xdr:col>28</xdr:col>
      <xdr:colOff>66675</xdr:colOff>
      <xdr:row>201</xdr:row>
      <xdr:rowOff>0</xdr:rowOff>
    </xdr:to>
    <xdr:sp>
      <xdr:nvSpPr>
        <xdr:cNvPr id="554" name="Line 971"/>
        <xdr:cNvSpPr>
          <a:spLocks/>
        </xdr:cNvSpPr>
      </xdr:nvSpPr>
      <xdr:spPr>
        <a:xfrm>
          <a:off x="590550" y="38290500"/>
          <a:ext cx="561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200</xdr:row>
      <xdr:rowOff>152400</xdr:rowOff>
    </xdr:from>
    <xdr:to>
      <xdr:col>6</xdr:col>
      <xdr:colOff>0</xdr:colOff>
      <xdr:row>201</xdr:row>
      <xdr:rowOff>38100</xdr:rowOff>
    </xdr:to>
    <xdr:sp>
      <xdr:nvSpPr>
        <xdr:cNvPr id="555" name="Line 972"/>
        <xdr:cNvSpPr>
          <a:spLocks/>
        </xdr:cNvSpPr>
      </xdr:nvSpPr>
      <xdr:spPr>
        <a:xfrm>
          <a:off x="1314450" y="382524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200</xdr:row>
      <xdr:rowOff>152400</xdr:rowOff>
    </xdr:from>
    <xdr:to>
      <xdr:col>8</xdr:col>
      <xdr:colOff>0</xdr:colOff>
      <xdr:row>201</xdr:row>
      <xdr:rowOff>38100</xdr:rowOff>
    </xdr:to>
    <xdr:sp>
      <xdr:nvSpPr>
        <xdr:cNvPr id="556" name="Line 973"/>
        <xdr:cNvSpPr>
          <a:spLocks/>
        </xdr:cNvSpPr>
      </xdr:nvSpPr>
      <xdr:spPr>
        <a:xfrm>
          <a:off x="1752600" y="382524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200</xdr:row>
      <xdr:rowOff>152400</xdr:rowOff>
    </xdr:from>
    <xdr:to>
      <xdr:col>20</xdr:col>
      <xdr:colOff>0</xdr:colOff>
      <xdr:row>201</xdr:row>
      <xdr:rowOff>38100</xdr:rowOff>
    </xdr:to>
    <xdr:sp>
      <xdr:nvSpPr>
        <xdr:cNvPr id="557" name="Line 974"/>
        <xdr:cNvSpPr>
          <a:spLocks/>
        </xdr:cNvSpPr>
      </xdr:nvSpPr>
      <xdr:spPr>
        <a:xfrm>
          <a:off x="4381500" y="382524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200</xdr:row>
      <xdr:rowOff>152400</xdr:rowOff>
    </xdr:from>
    <xdr:to>
      <xdr:col>21</xdr:col>
      <xdr:colOff>0</xdr:colOff>
      <xdr:row>201</xdr:row>
      <xdr:rowOff>38100</xdr:rowOff>
    </xdr:to>
    <xdr:sp>
      <xdr:nvSpPr>
        <xdr:cNvPr id="558" name="Line 975"/>
        <xdr:cNvSpPr>
          <a:spLocks/>
        </xdr:cNvSpPr>
      </xdr:nvSpPr>
      <xdr:spPr>
        <a:xfrm>
          <a:off x="4600575" y="382524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152400</xdr:colOff>
      <xdr:row>202</xdr:row>
      <xdr:rowOff>0</xdr:rowOff>
    </xdr:from>
    <xdr:to>
      <xdr:col>28</xdr:col>
      <xdr:colOff>66675</xdr:colOff>
      <xdr:row>202</xdr:row>
      <xdr:rowOff>0</xdr:rowOff>
    </xdr:to>
    <xdr:sp>
      <xdr:nvSpPr>
        <xdr:cNvPr id="559" name="Line 976"/>
        <xdr:cNvSpPr>
          <a:spLocks/>
        </xdr:cNvSpPr>
      </xdr:nvSpPr>
      <xdr:spPr>
        <a:xfrm>
          <a:off x="590550" y="38481000"/>
          <a:ext cx="561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201</xdr:row>
      <xdr:rowOff>152400</xdr:rowOff>
    </xdr:from>
    <xdr:to>
      <xdr:col>6</xdr:col>
      <xdr:colOff>0</xdr:colOff>
      <xdr:row>202</xdr:row>
      <xdr:rowOff>38100</xdr:rowOff>
    </xdr:to>
    <xdr:sp>
      <xdr:nvSpPr>
        <xdr:cNvPr id="560" name="Line 977"/>
        <xdr:cNvSpPr>
          <a:spLocks/>
        </xdr:cNvSpPr>
      </xdr:nvSpPr>
      <xdr:spPr>
        <a:xfrm>
          <a:off x="1314450" y="384429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201</xdr:row>
      <xdr:rowOff>152400</xdr:rowOff>
    </xdr:from>
    <xdr:to>
      <xdr:col>12</xdr:col>
      <xdr:colOff>0</xdr:colOff>
      <xdr:row>202</xdr:row>
      <xdr:rowOff>38100</xdr:rowOff>
    </xdr:to>
    <xdr:sp>
      <xdr:nvSpPr>
        <xdr:cNvPr id="561" name="Line 978"/>
        <xdr:cNvSpPr>
          <a:spLocks/>
        </xdr:cNvSpPr>
      </xdr:nvSpPr>
      <xdr:spPr>
        <a:xfrm>
          <a:off x="2628900" y="384429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20</xdr:col>
      <xdr:colOff>0</xdr:colOff>
      <xdr:row>201</xdr:row>
      <xdr:rowOff>152400</xdr:rowOff>
    </xdr:from>
    <xdr:to>
      <xdr:col>20</xdr:col>
      <xdr:colOff>0</xdr:colOff>
      <xdr:row>202</xdr:row>
      <xdr:rowOff>38100</xdr:rowOff>
    </xdr:to>
    <xdr:sp>
      <xdr:nvSpPr>
        <xdr:cNvPr id="562" name="Line 979"/>
        <xdr:cNvSpPr>
          <a:spLocks/>
        </xdr:cNvSpPr>
      </xdr:nvSpPr>
      <xdr:spPr>
        <a:xfrm>
          <a:off x="4381500" y="384429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23</xdr:col>
      <xdr:colOff>0</xdr:colOff>
      <xdr:row>201</xdr:row>
      <xdr:rowOff>152400</xdr:rowOff>
    </xdr:from>
    <xdr:to>
      <xdr:col>23</xdr:col>
      <xdr:colOff>0</xdr:colOff>
      <xdr:row>202</xdr:row>
      <xdr:rowOff>38100</xdr:rowOff>
    </xdr:to>
    <xdr:sp>
      <xdr:nvSpPr>
        <xdr:cNvPr id="563" name="Line 980"/>
        <xdr:cNvSpPr>
          <a:spLocks/>
        </xdr:cNvSpPr>
      </xdr:nvSpPr>
      <xdr:spPr>
        <a:xfrm>
          <a:off x="5038725" y="384429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152400</xdr:colOff>
      <xdr:row>212</xdr:row>
      <xdr:rowOff>0</xdr:rowOff>
    </xdr:from>
    <xdr:to>
      <xdr:col>28</xdr:col>
      <xdr:colOff>66675</xdr:colOff>
      <xdr:row>212</xdr:row>
      <xdr:rowOff>0</xdr:rowOff>
    </xdr:to>
    <xdr:sp>
      <xdr:nvSpPr>
        <xdr:cNvPr id="564" name="Line 981"/>
        <xdr:cNvSpPr>
          <a:spLocks/>
        </xdr:cNvSpPr>
      </xdr:nvSpPr>
      <xdr:spPr>
        <a:xfrm>
          <a:off x="590550" y="40290750"/>
          <a:ext cx="561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133350</xdr:colOff>
      <xdr:row>218</xdr:row>
      <xdr:rowOff>0</xdr:rowOff>
    </xdr:from>
    <xdr:to>
      <xdr:col>28</xdr:col>
      <xdr:colOff>38100</xdr:colOff>
      <xdr:row>218</xdr:row>
      <xdr:rowOff>0</xdr:rowOff>
    </xdr:to>
    <xdr:sp>
      <xdr:nvSpPr>
        <xdr:cNvPr id="565" name="Line 982"/>
        <xdr:cNvSpPr>
          <a:spLocks/>
        </xdr:cNvSpPr>
      </xdr:nvSpPr>
      <xdr:spPr>
        <a:xfrm>
          <a:off x="571500" y="41338500"/>
          <a:ext cx="5600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171450</xdr:colOff>
      <xdr:row>223</xdr:row>
      <xdr:rowOff>0</xdr:rowOff>
    </xdr:from>
    <xdr:to>
      <xdr:col>28</xdr:col>
      <xdr:colOff>76200</xdr:colOff>
      <xdr:row>223</xdr:row>
      <xdr:rowOff>0</xdr:rowOff>
    </xdr:to>
    <xdr:sp>
      <xdr:nvSpPr>
        <xdr:cNvPr id="566" name="Line 983"/>
        <xdr:cNvSpPr>
          <a:spLocks/>
        </xdr:cNvSpPr>
      </xdr:nvSpPr>
      <xdr:spPr>
        <a:xfrm>
          <a:off x="609600" y="42195750"/>
          <a:ext cx="5600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9525</xdr:colOff>
      <xdr:row>205</xdr:row>
      <xdr:rowOff>95250</xdr:rowOff>
    </xdr:from>
    <xdr:to>
      <xdr:col>28</xdr:col>
      <xdr:colOff>0</xdr:colOff>
      <xdr:row>208</xdr:row>
      <xdr:rowOff>38100</xdr:rowOff>
    </xdr:to>
    <xdr:grpSp>
      <xdr:nvGrpSpPr>
        <xdr:cNvPr id="567" name="Group 158"/>
        <xdr:cNvGrpSpPr>
          <a:grpSpLocks/>
        </xdr:cNvGrpSpPr>
      </xdr:nvGrpSpPr>
      <xdr:grpSpPr>
        <a:xfrm>
          <a:off x="666750" y="39147750"/>
          <a:ext cx="5467350" cy="514350"/>
          <a:chOff x="52" y="4102"/>
          <a:chExt cx="424" cy="69"/>
        </a:xfrm>
        <a:solidFill>
          <a:srgbClr val="FFFFFF"/>
        </a:solidFill>
      </xdr:grpSpPr>
      <xdr:sp>
        <xdr:nvSpPr>
          <xdr:cNvPr id="568" name="AutoShape 984"/>
          <xdr:cNvSpPr>
            <a:spLocks noChangeAspect="1"/>
          </xdr:cNvSpPr>
        </xdr:nvSpPr>
        <xdr:spPr>
          <a:xfrm flipV="1">
            <a:off x="137" y="4141"/>
            <a:ext cx="135" cy="30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69" name="AutoShape 985"/>
          <xdr:cNvSpPr>
            <a:spLocks noChangeAspect="1"/>
          </xdr:cNvSpPr>
        </xdr:nvSpPr>
        <xdr:spPr>
          <a:xfrm rot="10800000" flipH="1" flipV="1">
            <a:off x="52" y="4102"/>
            <a:ext cx="50" cy="38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CC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70" name="AutoShape 986"/>
          <xdr:cNvSpPr>
            <a:spLocks noChangeAspect="1"/>
          </xdr:cNvSpPr>
        </xdr:nvSpPr>
        <xdr:spPr>
          <a:xfrm rot="10800000" flipV="1">
            <a:off x="272" y="4125"/>
            <a:ext cx="68" cy="16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CC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71" name="AutoShape 987"/>
          <xdr:cNvSpPr>
            <a:spLocks/>
          </xdr:cNvSpPr>
        </xdr:nvSpPr>
        <xdr:spPr>
          <a:xfrm flipH="1" flipV="1">
            <a:off x="102" y="4141"/>
            <a:ext cx="33" cy="29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72" name="AutoShape 988"/>
          <xdr:cNvSpPr>
            <a:spLocks noChangeAspect="1"/>
          </xdr:cNvSpPr>
        </xdr:nvSpPr>
        <xdr:spPr>
          <a:xfrm rot="10800000" flipH="1" flipV="1">
            <a:off x="340" y="4125"/>
            <a:ext cx="102" cy="16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CC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73" name="AutoShape 989"/>
          <xdr:cNvSpPr>
            <a:spLocks noChangeAspect="1"/>
          </xdr:cNvSpPr>
        </xdr:nvSpPr>
        <xdr:spPr>
          <a:xfrm flipH="1" flipV="1">
            <a:off x="442" y="4141"/>
            <a:ext cx="34" cy="5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CC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209</xdr:row>
      <xdr:rowOff>0</xdr:rowOff>
    </xdr:from>
    <xdr:to>
      <xdr:col>26</xdr:col>
      <xdr:colOff>0</xdr:colOff>
      <xdr:row>210</xdr:row>
      <xdr:rowOff>0</xdr:rowOff>
    </xdr:to>
    <xdr:grpSp>
      <xdr:nvGrpSpPr>
        <xdr:cNvPr id="574" name="Group 1008"/>
        <xdr:cNvGrpSpPr>
          <a:grpSpLocks/>
        </xdr:cNvGrpSpPr>
      </xdr:nvGrpSpPr>
      <xdr:grpSpPr>
        <a:xfrm>
          <a:off x="3505200" y="39719250"/>
          <a:ext cx="2190750" cy="190500"/>
          <a:chOff x="289" y="3220"/>
          <a:chExt cx="170" cy="20"/>
        </a:xfrm>
        <a:solidFill>
          <a:srgbClr val="FFFFFF"/>
        </a:solidFill>
      </xdr:grpSpPr>
      <xdr:sp>
        <xdr:nvSpPr>
          <xdr:cNvPr id="575" name="Rectangle 1009"/>
          <xdr:cNvSpPr>
            <a:spLocks/>
          </xdr:cNvSpPr>
        </xdr:nvSpPr>
        <xdr:spPr>
          <a:xfrm>
            <a:off x="289" y="3220"/>
            <a:ext cx="170" cy="20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76" name="Line 1010"/>
          <xdr:cNvSpPr>
            <a:spLocks/>
          </xdr:cNvSpPr>
        </xdr:nvSpPr>
        <xdr:spPr>
          <a:xfrm>
            <a:off x="323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77" name="Line 1011"/>
          <xdr:cNvSpPr>
            <a:spLocks/>
          </xdr:cNvSpPr>
        </xdr:nvSpPr>
        <xdr:spPr>
          <a:xfrm>
            <a:off x="340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78" name="Line 1012"/>
          <xdr:cNvSpPr>
            <a:spLocks/>
          </xdr:cNvSpPr>
        </xdr:nvSpPr>
        <xdr:spPr>
          <a:xfrm>
            <a:off x="357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79" name="Line 1013"/>
          <xdr:cNvSpPr>
            <a:spLocks/>
          </xdr:cNvSpPr>
        </xdr:nvSpPr>
        <xdr:spPr>
          <a:xfrm>
            <a:off x="374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80" name="Line 1014"/>
          <xdr:cNvSpPr>
            <a:spLocks/>
          </xdr:cNvSpPr>
        </xdr:nvSpPr>
        <xdr:spPr>
          <a:xfrm>
            <a:off x="391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81" name="Line 1015"/>
          <xdr:cNvSpPr>
            <a:spLocks/>
          </xdr:cNvSpPr>
        </xdr:nvSpPr>
        <xdr:spPr>
          <a:xfrm>
            <a:off x="408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82" name="Line 1016"/>
          <xdr:cNvSpPr>
            <a:spLocks/>
          </xdr:cNvSpPr>
        </xdr:nvSpPr>
        <xdr:spPr>
          <a:xfrm>
            <a:off x="425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83" name="Line 1017"/>
          <xdr:cNvSpPr>
            <a:spLocks/>
          </xdr:cNvSpPr>
        </xdr:nvSpPr>
        <xdr:spPr>
          <a:xfrm>
            <a:off x="442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84" name="Line 1018"/>
          <xdr:cNvSpPr>
            <a:spLocks/>
          </xdr:cNvSpPr>
        </xdr:nvSpPr>
        <xdr:spPr>
          <a:xfrm>
            <a:off x="306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220</xdr:row>
      <xdr:rowOff>0</xdr:rowOff>
    </xdr:from>
    <xdr:to>
      <xdr:col>28</xdr:col>
      <xdr:colOff>0</xdr:colOff>
      <xdr:row>221</xdr:row>
      <xdr:rowOff>0</xdr:rowOff>
    </xdr:to>
    <xdr:grpSp>
      <xdr:nvGrpSpPr>
        <xdr:cNvPr id="585" name="Group 1019"/>
        <xdr:cNvGrpSpPr>
          <a:grpSpLocks/>
        </xdr:cNvGrpSpPr>
      </xdr:nvGrpSpPr>
      <xdr:grpSpPr>
        <a:xfrm>
          <a:off x="5695950" y="41624250"/>
          <a:ext cx="438150" cy="190500"/>
          <a:chOff x="459" y="3500"/>
          <a:chExt cx="34" cy="20"/>
        </a:xfrm>
        <a:solidFill>
          <a:srgbClr val="FFFFFF"/>
        </a:solidFill>
      </xdr:grpSpPr>
      <xdr:sp>
        <xdr:nvSpPr>
          <xdr:cNvPr id="586" name="Rectangle 1020"/>
          <xdr:cNvSpPr>
            <a:spLocks/>
          </xdr:cNvSpPr>
        </xdr:nvSpPr>
        <xdr:spPr>
          <a:xfrm>
            <a:off x="459" y="3501"/>
            <a:ext cx="34" cy="1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87" name="Line 1021"/>
          <xdr:cNvSpPr>
            <a:spLocks/>
          </xdr:cNvSpPr>
        </xdr:nvSpPr>
        <xdr:spPr>
          <a:xfrm>
            <a:off x="468" y="350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88" name="Line 1022"/>
          <xdr:cNvSpPr>
            <a:spLocks/>
          </xdr:cNvSpPr>
        </xdr:nvSpPr>
        <xdr:spPr>
          <a:xfrm>
            <a:off x="484" y="350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225</xdr:row>
      <xdr:rowOff>0</xdr:rowOff>
    </xdr:from>
    <xdr:to>
      <xdr:col>28</xdr:col>
      <xdr:colOff>0</xdr:colOff>
      <xdr:row>226</xdr:row>
      <xdr:rowOff>0</xdr:rowOff>
    </xdr:to>
    <xdr:grpSp>
      <xdr:nvGrpSpPr>
        <xdr:cNvPr id="589" name="Group 2"/>
        <xdr:cNvGrpSpPr>
          <a:grpSpLocks/>
        </xdr:cNvGrpSpPr>
      </xdr:nvGrpSpPr>
      <xdr:grpSpPr>
        <a:xfrm>
          <a:off x="5695950" y="42481500"/>
          <a:ext cx="438150" cy="190500"/>
          <a:chOff x="459" y="3640"/>
          <a:chExt cx="34" cy="20"/>
        </a:xfrm>
        <a:solidFill>
          <a:srgbClr val="FFFFFF"/>
        </a:solidFill>
      </xdr:grpSpPr>
      <xdr:sp>
        <xdr:nvSpPr>
          <xdr:cNvPr id="590" name="Rectangle 3"/>
          <xdr:cNvSpPr>
            <a:spLocks/>
          </xdr:cNvSpPr>
        </xdr:nvSpPr>
        <xdr:spPr>
          <a:xfrm>
            <a:off x="459" y="3641"/>
            <a:ext cx="34" cy="1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91" name="Line 4"/>
          <xdr:cNvSpPr>
            <a:spLocks/>
          </xdr:cNvSpPr>
        </xdr:nvSpPr>
        <xdr:spPr>
          <a:xfrm>
            <a:off x="468" y="364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92" name="Line 5"/>
          <xdr:cNvSpPr>
            <a:spLocks/>
          </xdr:cNvSpPr>
        </xdr:nvSpPr>
        <xdr:spPr>
          <a:xfrm>
            <a:off x="484" y="364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209</xdr:row>
      <xdr:rowOff>9525</xdr:rowOff>
    </xdr:from>
    <xdr:to>
      <xdr:col>6</xdr:col>
      <xdr:colOff>0</xdr:colOff>
      <xdr:row>209</xdr:row>
      <xdr:rowOff>180975</xdr:rowOff>
    </xdr:to>
    <xdr:grpSp>
      <xdr:nvGrpSpPr>
        <xdr:cNvPr id="593" name="Group 190"/>
        <xdr:cNvGrpSpPr>
          <a:grpSpLocks/>
        </xdr:cNvGrpSpPr>
      </xdr:nvGrpSpPr>
      <xdr:grpSpPr>
        <a:xfrm>
          <a:off x="657225" y="39728775"/>
          <a:ext cx="657225" cy="171450"/>
          <a:chOff x="51" y="4219"/>
          <a:chExt cx="51" cy="20"/>
        </a:xfrm>
        <a:solidFill>
          <a:srgbClr val="FFFFFF"/>
        </a:solidFill>
      </xdr:grpSpPr>
      <xdr:sp>
        <xdr:nvSpPr>
          <xdr:cNvPr id="594" name="Rectangle 11"/>
          <xdr:cNvSpPr>
            <a:spLocks/>
          </xdr:cNvSpPr>
        </xdr:nvSpPr>
        <xdr:spPr>
          <a:xfrm>
            <a:off x="51" y="4219"/>
            <a:ext cx="51" cy="20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95" name="Line 13"/>
          <xdr:cNvSpPr>
            <a:spLocks/>
          </xdr:cNvSpPr>
        </xdr:nvSpPr>
        <xdr:spPr>
          <a:xfrm>
            <a:off x="68" y="4219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96" name="Line 14"/>
          <xdr:cNvSpPr>
            <a:spLocks/>
          </xdr:cNvSpPr>
        </xdr:nvSpPr>
        <xdr:spPr>
          <a:xfrm>
            <a:off x="85" y="4219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213</xdr:row>
      <xdr:rowOff>0</xdr:rowOff>
    </xdr:from>
    <xdr:to>
      <xdr:col>26</xdr:col>
      <xdr:colOff>0</xdr:colOff>
      <xdr:row>214</xdr:row>
      <xdr:rowOff>0</xdr:rowOff>
    </xdr:to>
    <xdr:grpSp>
      <xdr:nvGrpSpPr>
        <xdr:cNvPr id="597" name="Group 17"/>
        <xdr:cNvGrpSpPr>
          <a:grpSpLocks/>
        </xdr:cNvGrpSpPr>
      </xdr:nvGrpSpPr>
      <xdr:grpSpPr>
        <a:xfrm>
          <a:off x="3724275" y="40481250"/>
          <a:ext cx="1971675" cy="190500"/>
          <a:chOff x="306" y="3340"/>
          <a:chExt cx="153" cy="21"/>
        </a:xfrm>
        <a:solidFill>
          <a:srgbClr val="FFFFFF"/>
        </a:solidFill>
      </xdr:grpSpPr>
      <xdr:sp>
        <xdr:nvSpPr>
          <xdr:cNvPr id="598" name="Rectangle 18"/>
          <xdr:cNvSpPr>
            <a:spLocks/>
          </xdr:cNvSpPr>
        </xdr:nvSpPr>
        <xdr:spPr>
          <a:xfrm>
            <a:off x="306" y="3340"/>
            <a:ext cx="153" cy="20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99" name="Line 19"/>
          <xdr:cNvSpPr>
            <a:spLocks/>
          </xdr:cNvSpPr>
        </xdr:nvSpPr>
        <xdr:spPr>
          <a:xfrm>
            <a:off x="323" y="3341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00" name="Line 20"/>
          <xdr:cNvSpPr>
            <a:spLocks/>
          </xdr:cNvSpPr>
        </xdr:nvSpPr>
        <xdr:spPr>
          <a:xfrm>
            <a:off x="340" y="3341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01" name="Line 21"/>
          <xdr:cNvSpPr>
            <a:spLocks/>
          </xdr:cNvSpPr>
        </xdr:nvSpPr>
        <xdr:spPr>
          <a:xfrm>
            <a:off x="357" y="3341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02" name="Line 22"/>
          <xdr:cNvSpPr>
            <a:spLocks/>
          </xdr:cNvSpPr>
        </xdr:nvSpPr>
        <xdr:spPr>
          <a:xfrm>
            <a:off x="374" y="3341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03" name="Line 23"/>
          <xdr:cNvSpPr>
            <a:spLocks/>
          </xdr:cNvSpPr>
        </xdr:nvSpPr>
        <xdr:spPr>
          <a:xfrm>
            <a:off x="391" y="334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04" name="Line 24"/>
          <xdr:cNvSpPr>
            <a:spLocks/>
          </xdr:cNvSpPr>
        </xdr:nvSpPr>
        <xdr:spPr>
          <a:xfrm>
            <a:off x="408" y="334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05" name="Line 25"/>
          <xdr:cNvSpPr>
            <a:spLocks/>
          </xdr:cNvSpPr>
        </xdr:nvSpPr>
        <xdr:spPr>
          <a:xfrm>
            <a:off x="425" y="334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06" name="Line 26"/>
          <xdr:cNvSpPr>
            <a:spLocks/>
          </xdr:cNvSpPr>
        </xdr:nvSpPr>
        <xdr:spPr>
          <a:xfrm>
            <a:off x="442" y="334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215</xdr:row>
      <xdr:rowOff>66675</xdr:rowOff>
    </xdr:from>
    <xdr:to>
      <xdr:col>17</xdr:col>
      <xdr:colOff>0</xdr:colOff>
      <xdr:row>216</xdr:row>
      <xdr:rowOff>66675</xdr:rowOff>
    </xdr:to>
    <xdr:grpSp>
      <xdr:nvGrpSpPr>
        <xdr:cNvPr id="607" name="Group 27"/>
        <xdr:cNvGrpSpPr>
          <a:grpSpLocks/>
        </xdr:cNvGrpSpPr>
      </xdr:nvGrpSpPr>
      <xdr:grpSpPr>
        <a:xfrm>
          <a:off x="657225" y="40833675"/>
          <a:ext cx="3067050" cy="190500"/>
          <a:chOff x="68" y="3340"/>
          <a:chExt cx="238" cy="20"/>
        </a:xfrm>
        <a:solidFill>
          <a:srgbClr val="FFFFFF"/>
        </a:solidFill>
      </xdr:grpSpPr>
      <xdr:grpSp>
        <xdr:nvGrpSpPr>
          <xdr:cNvPr id="608" name="Group 28"/>
          <xdr:cNvGrpSpPr>
            <a:grpSpLocks/>
          </xdr:cNvGrpSpPr>
        </xdr:nvGrpSpPr>
        <xdr:grpSpPr>
          <a:xfrm>
            <a:off x="289" y="3340"/>
            <a:ext cx="17" cy="20"/>
            <a:chOff x="289" y="3340"/>
            <a:chExt cx="17" cy="20"/>
          </a:xfrm>
          <a:solidFill>
            <a:srgbClr val="FFFFFF"/>
          </a:solidFill>
        </xdr:grpSpPr>
        <xdr:sp>
          <xdr:nvSpPr>
            <xdr:cNvPr id="609" name="Rectangle 29"/>
            <xdr:cNvSpPr>
              <a:spLocks/>
            </xdr:cNvSpPr>
          </xdr:nvSpPr>
          <xdr:spPr>
            <a:xfrm>
              <a:off x="289" y="3340"/>
              <a:ext cx="17" cy="20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610" name="Line 30"/>
            <xdr:cNvSpPr>
              <a:spLocks/>
            </xdr:cNvSpPr>
          </xdr:nvSpPr>
          <xdr:spPr>
            <a:xfrm>
              <a:off x="297" y="3340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sp>
        <xdr:nvSpPr>
          <xdr:cNvPr id="611" name="Rectangle 31"/>
          <xdr:cNvSpPr>
            <a:spLocks/>
          </xdr:cNvSpPr>
        </xdr:nvSpPr>
        <xdr:spPr>
          <a:xfrm>
            <a:off x="68" y="3340"/>
            <a:ext cx="221" cy="20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12" name="Line 32"/>
          <xdr:cNvSpPr>
            <a:spLocks/>
          </xdr:cNvSpPr>
        </xdr:nvSpPr>
        <xdr:spPr>
          <a:xfrm>
            <a:off x="77" y="3340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204</xdr:row>
      <xdr:rowOff>0</xdr:rowOff>
    </xdr:from>
    <xdr:to>
      <xdr:col>26</xdr:col>
      <xdr:colOff>0</xdr:colOff>
      <xdr:row>205</xdr:row>
      <xdr:rowOff>0</xdr:rowOff>
    </xdr:to>
    <xdr:grpSp>
      <xdr:nvGrpSpPr>
        <xdr:cNvPr id="613" name="Group 33"/>
        <xdr:cNvGrpSpPr>
          <a:grpSpLocks/>
        </xdr:cNvGrpSpPr>
      </xdr:nvGrpSpPr>
      <xdr:grpSpPr>
        <a:xfrm>
          <a:off x="3505200" y="38862000"/>
          <a:ext cx="2190750" cy="190500"/>
          <a:chOff x="289" y="3220"/>
          <a:chExt cx="170" cy="20"/>
        </a:xfrm>
        <a:solidFill>
          <a:srgbClr val="FFFFFF"/>
        </a:solidFill>
      </xdr:grpSpPr>
      <xdr:sp>
        <xdr:nvSpPr>
          <xdr:cNvPr id="614" name="Rectangle 34"/>
          <xdr:cNvSpPr>
            <a:spLocks/>
          </xdr:cNvSpPr>
        </xdr:nvSpPr>
        <xdr:spPr>
          <a:xfrm>
            <a:off x="289" y="3220"/>
            <a:ext cx="170" cy="20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15" name="Line 35"/>
          <xdr:cNvSpPr>
            <a:spLocks/>
          </xdr:cNvSpPr>
        </xdr:nvSpPr>
        <xdr:spPr>
          <a:xfrm>
            <a:off x="323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16" name="Line 36"/>
          <xdr:cNvSpPr>
            <a:spLocks/>
          </xdr:cNvSpPr>
        </xdr:nvSpPr>
        <xdr:spPr>
          <a:xfrm>
            <a:off x="340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17" name="Line 37"/>
          <xdr:cNvSpPr>
            <a:spLocks/>
          </xdr:cNvSpPr>
        </xdr:nvSpPr>
        <xdr:spPr>
          <a:xfrm>
            <a:off x="357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18" name="Line 38"/>
          <xdr:cNvSpPr>
            <a:spLocks/>
          </xdr:cNvSpPr>
        </xdr:nvSpPr>
        <xdr:spPr>
          <a:xfrm>
            <a:off x="374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19" name="Line 39"/>
          <xdr:cNvSpPr>
            <a:spLocks/>
          </xdr:cNvSpPr>
        </xdr:nvSpPr>
        <xdr:spPr>
          <a:xfrm>
            <a:off x="391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20" name="Line 40"/>
          <xdr:cNvSpPr>
            <a:spLocks/>
          </xdr:cNvSpPr>
        </xdr:nvSpPr>
        <xdr:spPr>
          <a:xfrm>
            <a:off x="408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21" name="Line 41"/>
          <xdr:cNvSpPr>
            <a:spLocks/>
          </xdr:cNvSpPr>
        </xdr:nvSpPr>
        <xdr:spPr>
          <a:xfrm>
            <a:off x="425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22" name="Line 42"/>
          <xdr:cNvSpPr>
            <a:spLocks/>
          </xdr:cNvSpPr>
        </xdr:nvSpPr>
        <xdr:spPr>
          <a:xfrm>
            <a:off x="442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23" name="Line 43"/>
          <xdr:cNvSpPr>
            <a:spLocks/>
          </xdr:cNvSpPr>
        </xdr:nvSpPr>
        <xdr:spPr>
          <a:xfrm>
            <a:off x="306" y="3220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205</xdr:row>
      <xdr:rowOff>0</xdr:rowOff>
    </xdr:from>
    <xdr:to>
      <xdr:col>28</xdr:col>
      <xdr:colOff>0</xdr:colOff>
      <xdr:row>206</xdr:row>
      <xdr:rowOff>0</xdr:rowOff>
    </xdr:to>
    <xdr:grpSp>
      <xdr:nvGrpSpPr>
        <xdr:cNvPr id="624" name="Group 52"/>
        <xdr:cNvGrpSpPr>
          <a:grpSpLocks/>
        </xdr:cNvGrpSpPr>
      </xdr:nvGrpSpPr>
      <xdr:grpSpPr>
        <a:xfrm>
          <a:off x="5695950" y="39052500"/>
          <a:ext cx="438150" cy="190500"/>
          <a:chOff x="459" y="3100"/>
          <a:chExt cx="34" cy="20"/>
        </a:xfrm>
        <a:solidFill>
          <a:srgbClr val="FFFFFF"/>
        </a:solidFill>
      </xdr:grpSpPr>
      <xdr:sp>
        <xdr:nvSpPr>
          <xdr:cNvPr id="625" name="Rectangle 53"/>
          <xdr:cNvSpPr>
            <a:spLocks/>
          </xdr:cNvSpPr>
        </xdr:nvSpPr>
        <xdr:spPr>
          <a:xfrm>
            <a:off x="459" y="3100"/>
            <a:ext cx="34" cy="20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26" name="Line 54"/>
          <xdr:cNvSpPr>
            <a:spLocks/>
          </xdr:cNvSpPr>
        </xdr:nvSpPr>
        <xdr:spPr>
          <a:xfrm>
            <a:off x="485" y="3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27" name="Line 55"/>
          <xdr:cNvSpPr>
            <a:spLocks/>
          </xdr:cNvSpPr>
        </xdr:nvSpPr>
        <xdr:spPr>
          <a:xfrm>
            <a:off x="468" y="3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210</xdr:row>
      <xdr:rowOff>0</xdr:rowOff>
    </xdr:from>
    <xdr:to>
      <xdr:col>28</xdr:col>
      <xdr:colOff>0</xdr:colOff>
      <xdr:row>211</xdr:row>
      <xdr:rowOff>0</xdr:rowOff>
    </xdr:to>
    <xdr:grpSp>
      <xdr:nvGrpSpPr>
        <xdr:cNvPr id="628" name="Group 56"/>
        <xdr:cNvGrpSpPr>
          <a:grpSpLocks/>
        </xdr:cNvGrpSpPr>
      </xdr:nvGrpSpPr>
      <xdr:grpSpPr>
        <a:xfrm>
          <a:off x="5695950" y="39909750"/>
          <a:ext cx="438150" cy="190500"/>
          <a:chOff x="459" y="3100"/>
          <a:chExt cx="34" cy="20"/>
        </a:xfrm>
        <a:solidFill>
          <a:srgbClr val="FFFFFF"/>
        </a:solidFill>
      </xdr:grpSpPr>
      <xdr:sp>
        <xdr:nvSpPr>
          <xdr:cNvPr id="629" name="Rectangle 57"/>
          <xdr:cNvSpPr>
            <a:spLocks/>
          </xdr:cNvSpPr>
        </xdr:nvSpPr>
        <xdr:spPr>
          <a:xfrm>
            <a:off x="459" y="3100"/>
            <a:ext cx="34" cy="20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30" name="Line 58"/>
          <xdr:cNvSpPr>
            <a:spLocks/>
          </xdr:cNvSpPr>
        </xdr:nvSpPr>
        <xdr:spPr>
          <a:xfrm>
            <a:off x="485" y="3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31" name="Line 59"/>
          <xdr:cNvSpPr>
            <a:spLocks/>
          </xdr:cNvSpPr>
        </xdr:nvSpPr>
        <xdr:spPr>
          <a:xfrm>
            <a:off x="468" y="3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220</xdr:row>
      <xdr:rowOff>95250</xdr:rowOff>
    </xdr:from>
    <xdr:to>
      <xdr:col>20</xdr:col>
      <xdr:colOff>0</xdr:colOff>
      <xdr:row>221</xdr:row>
      <xdr:rowOff>95250</xdr:rowOff>
    </xdr:to>
    <xdr:grpSp>
      <xdr:nvGrpSpPr>
        <xdr:cNvPr id="632" name="Group 93"/>
        <xdr:cNvGrpSpPr>
          <a:grpSpLocks/>
        </xdr:cNvGrpSpPr>
      </xdr:nvGrpSpPr>
      <xdr:grpSpPr>
        <a:xfrm>
          <a:off x="657225" y="41719500"/>
          <a:ext cx="3724275" cy="190500"/>
          <a:chOff x="68" y="3340"/>
          <a:chExt cx="238" cy="20"/>
        </a:xfrm>
        <a:solidFill>
          <a:srgbClr val="FFFFFF"/>
        </a:solidFill>
      </xdr:grpSpPr>
      <xdr:grpSp>
        <xdr:nvGrpSpPr>
          <xdr:cNvPr id="633" name="Group 94"/>
          <xdr:cNvGrpSpPr>
            <a:grpSpLocks/>
          </xdr:cNvGrpSpPr>
        </xdr:nvGrpSpPr>
        <xdr:grpSpPr>
          <a:xfrm>
            <a:off x="289" y="3340"/>
            <a:ext cx="17" cy="20"/>
            <a:chOff x="289" y="3340"/>
            <a:chExt cx="17" cy="20"/>
          </a:xfrm>
          <a:solidFill>
            <a:srgbClr val="FFFFFF"/>
          </a:solidFill>
        </xdr:grpSpPr>
        <xdr:sp>
          <xdr:nvSpPr>
            <xdr:cNvPr id="634" name="Rectangle 95"/>
            <xdr:cNvSpPr>
              <a:spLocks/>
            </xdr:cNvSpPr>
          </xdr:nvSpPr>
          <xdr:spPr>
            <a:xfrm>
              <a:off x="289" y="3340"/>
              <a:ext cx="17" cy="20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635" name="Line 96"/>
            <xdr:cNvSpPr>
              <a:spLocks/>
            </xdr:cNvSpPr>
          </xdr:nvSpPr>
          <xdr:spPr>
            <a:xfrm>
              <a:off x="297" y="3340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sp>
        <xdr:nvSpPr>
          <xdr:cNvPr id="636" name="Rectangle 97"/>
          <xdr:cNvSpPr>
            <a:spLocks/>
          </xdr:cNvSpPr>
        </xdr:nvSpPr>
        <xdr:spPr>
          <a:xfrm>
            <a:off x="68" y="3340"/>
            <a:ext cx="221" cy="20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37" name="Line 98"/>
          <xdr:cNvSpPr>
            <a:spLocks/>
          </xdr:cNvSpPr>
        </xdr:nvSpPr>
        <xdr:spPr>
          <a:xfrm>
            <a:off x="77" y="3340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225</xdr:row>
      <xdr:rowOff>95250</xdr:rowOff>
    </xdr:from>
    <xdr:to>
      <xdr:col>20</xdr:col>
      <xdr:colOff>0</xdr:colOff>
      <xdr:row>226</xdr:row>
      <xdr:rowOff>95250</xdr:rowOff>
    </xdr:to>
    <xdr:grpSp>
      <xdr:nvGrpSpPr>
        <xdr:cNvPr id="638" name="Group 99"/>
        <xdr:cNvGrpSpPr>
          <a:grpSpLocks/>
        </xdr:cNvGrpSpPr>
      </xdr:nvGrpSpPr>
      <xdr:grpSpPr>
        <a:xfrm>
          <a:off x="657225" y="42576750"/>
          <a:ext cx="3724275" cy="190500"/>
          <a:chOff x="68" y="3340"/>
          <a:chExt cx="238" cy="20"/>
        </a:xfrm>
        <a:solidFill>
          <a:srgbClr val="FFFFFF"/>
        </a:solidFill>
      </xdr:grpSpPr>
      <xdr:grpSp>
        <xdr:nvGrpSpPr>
          <xdr:cNvPr id="639" name="Group 100"/>
          <xdr:cNvGrpSpPr>
            <a:grpSpLocks/>
          </xdr:cNvGrpSpPr>
        </xdr:nvGrpSpPr>
        <xdr:grpSpPr>
          <a:xfrm>
            <a:off x="289" y="3340"/>
            <a:ext cx="17" cy="20"/>
            <a:chOff x="289" y="3340"/>
            <a:chExt cx="17" cy="20"/>
          </a:xfrm>
          <a:solidFill>
            <a:srgbClr val="FFFFFF"/>
          </a:solidFill>
        </xdr:grpSpPr>
        <xdr:sp>
          <xdr:nvSpPr>
            <xdr:cNvPr id="640" name="Rectangle 101"/>
            <xdr:cNvSpPr>
              <a:spLocks/>
            </xdr:cNvSpPr>
          </xdr:nvSpPr>
          <xdr:spPr>
            <a:xfrm>
              <a:off x="289" y="3340"/>
              <a:ext cx="17" cy="20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641" name="Line 102"/>
            <xdr:cNvSpPr>
              <a:spLocks/>
            </xdr:cNvSpPr>
          </xdr:nvSpPr>
          <xdr:spPr>
            <a:xfrm>
              <a:off x="297" y="3340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sp>
        <xdr:nvSpPr>
          <xdr:cNvPr id="642" name="Rectangle 103"/>
          <xdr:cNvSpPr>
            <a:spLocks/>
          </xdr:cNvSpPr>
        </xdr:nvSpPr>
        <xdr:spPr>
          <a:xfrm>
            <a:off x="68" y="3340"/>
            <a:ext cx="221" cy="20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43" name="Line 104"/>
          <xdr:cNvSpPr>
            <a:spLocks/>
          </xdr:cNvSpPr>
        </xdr:nvSpPr>
        <xdr:spPr>
          <a:xfrm>
            <a:off x="77" y="3340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171450</xdr:colOff>
      <xdr:row>228</xdr:row>
      <xdr:rowOff>0</xdr:rowOff>
    </xdr:from>
    <xdr:to>
      <xdr:col>28</xdr:col>
      <xdr:colOff>76200</xdr:colOff>
      <xdr:row>228</xdr:row>
      <xdr:rowOff>0</xdr:rowOff>
    </xdr:to>
    <xdr:sp>
      <xdr:nvSpPr>
        <xdr:cNvPr id="644" name="Line 145"/>
        <xdr:cNvSpPr>
          <a:spLocks/>
        </xdr:cNvSpPr>
      </xdr:nvSpPr>
      <xdr:spPr>
        <a:xfrm>
          <a:off x="609600" y="43053000"/>
          <a:ext cx="5600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9525</xdr:colOff>
      <xdr:row>210</xdr:row>
      <xdr:rowOff>114300</xdr:rowOff>
    </xdr:from>
    <xdr:to>
      <xdr:col>28</xdr:col>
      <xdr:colOff>0</xdr:colOff>
      <xdr:row>213</xdr:row>
      <xdr:rowOff>85725</xdr:rowOff>
    </xdr:to>
    <xdr:grpSp>
      <xdr:nvGrpSpPr>
        <xdr:cNvPr id="645" name="Group 159"/>
        <xdr:cNvGrpSpPr>
          <a:grpSpLocks/>
        </xdr:cNvGrpSpPr>
      </xdr:nvGrpSpPr>
      <xdr:grpSpPr>
        <a:xfrm>
          <a:off x="666750" y="40024050"/>
          <a:ext cx="5467350" cy="542925"/>
          <a:chOff x="52" y="4252"/>
          <a:chExt cx="424" cy="57"/>
        </a:xfrm>
        <a:solidFill>
          <a:srgbClr val="FFFFFF"/>
        </a:solidFill>
      </xdr:grpSpPr>
      <xdr:grpSp>
        <xdr:nvGrpSpPr>
          <xdr:cNvPr id="646" name="Group 146"/>
          <xdr:cNvGrpSpPr>
            <a:grpSpLocks/>
          </xdr:cNvGrpSpPr>
        </xdr:nvGrpSpPr>
        <xdr:grpSpPr>
          <a:xfrm>
            <a:off x="272" y="4252"/>
            <a:ext cx="204" cy="38"/>
            <a:chOff x="272" y="4265"/>
            <a:chExt cx="204" cy="21"/>
          </a:xfrm>
          <a:solidFill>
            <a:srgbClr val="FFFFFF"/>
          </a:solidFill>
        </xdr:grpSpPr>
        <xdr:sp>
          <xdr:nvSpPr>
            <xdr:cNvPr id="647" name="AutoShape 990"/>
            <xdr:cNvSpPr>
              <a:spLocks noChangeAspect="1"/>
            </xdr:cNvSpPr>
          </xdr:nvSpPr>
          <xdr:spPr>
            <a:xfrm rot="10800000" flipV="1">
              <a:off x="272" y="4265"/>
              <a:ext cx="68" cy="16"/>
            </a:xfrm>
            <a:prstGeom prst="rtTriangle">
              <a:avLst/>
            </a:prstGeom>
            <a:pattFill prst="ltVert">
              <a:fgClr>
                <a:srgbClr val="0000FF"/>
              </a:fgClr>
              <a:bgClr>
                <a:srgbClr val="CC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648" name="AutoShape 992"/>
            <xdr:cNvSpPr>
              <a:spLocks noChangeAspect="1"/>
            </xdr:cNvSpPr>
          </xdr:nvSpPr>
          <xdr:spPr>
            <a:xfrm rot="10800000" flipH="1" flipV="1">
              <a:off x="340" y="4265"/>
              <a:ext cx="102" cy="16"/>
            </a:xfrm>
            <a:prstGeom prst="rtTriangle">
              <a:avLst/>
            </a:prstGeom>
            <a:pattFill prst="ltVert">
              <a:fgClr>
                <a:srgbClr val="0000FF"/>
              </a:fgClr>
              <a:bgClr>
                <a:srgbClr val="CC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649" name="AutoShape 993"/>
            <xdr:cNvSpPr>
              <a:spLocks noChangeAspect="1"/>
            </xdr:cNvSpPr>
          </xdr:nvSpPr>
          <xdr:spPr>
            <a:xfrm flipH="1" flipV="1">
              <a:off x="442" y="4281"/>
              <a:ext cx="34" cy="5"/>
            </a:xfrm>
            <a:prstGeom prst="rtTriangle">
              <a:avLst/>
            </a:prstGeom>
            <a:pattFill prst="ltVert">
              <a:fgClr>
                <a:srgbClr val="FF0000"/>
              </a:fgClr>
              <a:bgClr>
                <a:srgbClr val="FFFFCC"/>
              </a:bgClr>
            </a:patt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sp>
        <xdr:nvSpPr>
          <xdr:cNvPr id="650" name="AutoShape 994"/>
          <xdr:cNvSpPr>
            <a:spLocks noChangeAspect="1"/>
          </xdr:cNvSpPr>
        </xdr:nvSpPr>
        <xdr:spPr>
          <a:xfrm flipV="1">
            <a:off x="205" y="4281"/>
            <a:ext cx="67" cy="28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51" name="AutoShape 147"/>
          <xdr:cNvSpPr>
            <a:spLocks/>
          </xdr:cNvSpPr>
        </xdr:nvSpPr>
        <xdr:spPr>
          <a:xfrm flipH="1" flipV="1">
            <a:off x="103" y="4281"/>
            <a:ext cx="101" cy="28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52" name="AutoShape 148"/>
          <xdr:cNvSpPr>
            <a:spLocks/>
          </xdr:cNvSpPr>
        </xdr:nvSpPr>
        <xdr:spPr>
          <a:xfrm rot="10800000" flipH="1" flipV="1">
            <a:off x="52" y="4263"/>
            <a:ext cx="50" cy="17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CC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20</xdr:col>
      <xdr:colOff>9525</xdr:colOff>
      <xdr:row>227</xdr:row>
      <xdr:rowOff>38100</xdr:rowOff>
    </xdr:from>
    <xdr:to>
      <xdr:col>28</xdr:col>
      <xdr:colOff>0</xdr:colOff>
      <xdr:row>229</xdr:row>
      <xdr:rowOff>47625</xdr:rowOff>
    </xdr:to>
    <xdr:grpSp>
      <xdr:nvGrpSpPr>
        <xdr:cNvPr id="653" name="Group 151"/>
        <xdr:cNvGrpSpPr>
          <a:grpSpLocks/>
        </xdr:cNvGrpSpPr>
      </xdr:nvGrpSpPr>
      <xdr:grpSpPr>
        <a:xfrm>
          <a:off x="4391025" y="42900600"/>
          <a:ext cx="1743075" cy="390525"/>
          <a:chOff x="341" y="4626"/>
          <a:chExt cx="135" cy="34"/>
        </a:xfrm>
        <a:solidFill>
          <a:srgbClr val="FFFFFF"/>
        </a:solidFill>
      </xdr:grpSpPr>
      <xdr:sp>
        <xdr:nvSpPr>
          <xdr:cNvPr id="654" name="AutoShape 1002"/>
          <xdr:cNvSpPr>
            <a:spLocks noChangeAspect="1"/>
          </xdr:cNvSpPr>
        </xdr:nvSpPr>
        <xdr:spPr>
          <a:xfrm flipV="1">
            <a:off x="392" y="4640"/>
            <a:ext cx="50" cy="20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55" name="AutoShape 1003"/>
          <xdr:cNvSpPr>
            <a:spLocks noChangeAspect="1"/>
          </xdr:cNvSpPr>
        </xdr:nvSpPr>
        <xdr:spPr>
          <a:xfrm rot="10800000" flipV="1">
            <a:off x="442" y="4626"/>
            <a:ext cx="34" cy="14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CC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56" name="AutoShape 150"/>
          <xdr:cNvSpPr>
            <a:spLocks noChangeAspect="1"/>
          </xdr:cNvSpPr>
        </xdr:nvSpPr>
        <xdr:spPr>
          <a:xfrm flipH="1" flipV="1">
            <a:off x="341" y="4640"/>
            <a:ext cx="50" cy="20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222</xdr:row>
      <xdr:rowOff>104775</xdr:rowOff>
    </xdr:from>
    <xdr:to>
      <xdr:col>28</xdr:col>
      <xdr:colOff>0</xdr:colOff>
      <xdr:row>224</xdr:row>
      <xdr:rowOff>9525</xdr:rowOff>
    </xdr:to>
    <xdr:grpSp>
      <xdr:nvGrpSpPr>
        <xdr:cNvPr id="657" name="Group 161"/>
        <xdr:cNvGrpSpPr>
          <a:grpSpLocks/>
        </xdr:cNvGrpSpPr>
      </xdr:nvGrpSpPr>
      <xdr:grpSpPr>
        <a:xfrm>
          <a:off x="4381500" y="42110025"/>
          <a:ext cx="1752600" cy="285750"/>
          <a:chOff x="340" y="4511"/>
          <a:chExt cx="136" cy="30"/>
        </a:xfrm>
        <a:solidFill>
          <a:srgbClr val="FFFFFF"/>
        </a:solidFill>
      </xdr:grpSpPr>
      <xdr:grpSp>
        <xdr:nvGrpSpPr>
          <xdr:cNvPr id="658" name="Group 152"/>
          <xdr:cNvGrpSpPr>
            <a:grpSpLocks/>
          </xdr:cNvGrpSpPr>
        </xdr:nvGrpSpPr>
        <xdr:grpSpPr>
          <a:xfrm>
            <a:off x="358" y="4511"/>
            <a:ext cx="118" cy="30"/>
            <a:chOff x="358" y="4507"/>
            <a:chExt cx="118" cy="47"/>
          </a:xfrm>
          <a:solidFill>
            <a:srgbClr val="FFFFFF"/>
          </a:solidFill>
        </xdr:grpSpPr>
        <xdr:sp>
          <xdr:nvSpPr>
            <xdr:cNvPr id="659" name="AutoShape 999"/>
            <xdr:cNvSpPr>
              <a:spLocks noChangeAspect="1"/>
            </xdr:cNvSpPr>
          </xdr:nvSpPr>
          <xdr:spPr>
            <a:xfrm flipV="1">
              <a:off x="358" y="4521"/>
              <a:ext cx="84" cy="33"/>
            </a:xfrm>
            <a:prstGeom prst="rtTriangle">
              <a:avLst/>
            </a:prstGeom>
            <a:pattFill prst="ltVert">
              <a:fgClr>
                <a:srgbClr val="FF0000"/>
              </a:fgClr>
              <a:bgClr>
                <a:srgbClr val="FFFFFF"/>
              </a:bgClr>
            </a:patt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660" name="AutoShape 1000"/>
            <xdr:cNvSpPr>
              <a:spLocks noChangeAspect="1"/>
            </xdr:cNvSpPr>
          </xdr:nvSpPr>
          <xdr:spPr>
            <a:xfrm rot="10800000" flipV="1">
              <a:off x="442" y="4507"/>
              <a:ext cx="34" cy="14"/>
            </a:xfrm>
            <a:prstGeom prst="rtTriangle">
              <a:avLst/>
            </a:prstGeom>
            <a:pattFill prst="ltVert">
              <a:fgClr>
                <a:srgbClr val="0000FF"/>
              </a:fgClr>
              <a:bgClr>
                <a:srgbClr val="CCFFFF"/>
              </a:bgClr>
            </a:patt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sp>
        <xdr:nvSpPr>
          <xdr:cNvPr id="661" name="AutoShape 154"/>
          <xdr:cNvSpPr>
            <a:spLocks/>
          </xdr:cNvSpPr>
        </xdr:nvSpPr>
        <xdr:spPr>
          <a:xfrm flipH="1" flipV="1">
            <a:off x="340" y="4520"/>
            <a:ext cx="17" cy="21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216</xdr:row>
      <xdr:rowOff>28575</xdr:rowOff>
    </xdr:from>
    <xdr:to>
      <xdr:col>28</xdr:col>
      <xdr:colOff>0</xdr:colOff>
      <xdr:row>218</xdr:row>
      <xdr:rowOff>123825</xdr:rowOff>
    </xdr:to>
    <xdr:grpSp>
      <xdr:nvGrpSpPr>
        <xdr:cNvPr id="662" name="Group 160"/>
        <xdr:cNvGrpSpPr>
          <a:grpSpLocks/>
        </xdr:cNvGrpSpPr>
      </xdr:nvGrpSpPr>
      <xdr:grpSpPr>
        <a:xfrm>
          <a:off x="3724275" y="40986075"/>
          <a:ext cx="2409825" cy="476250"/>
          <a:chOff x="289" y="4380"/>
          <a:chExt cx="187" cy="54"/>
        </a:xfrm>
        <a:solidFill>
          <a:srgbClr val="FFFFFF"/>
        </a:solidFill>
      </xdr:grpSpPr>
      <xdr:sp>
        <xdr:nvSpPr>
          <xdr:cNvPr id="663" name="AutoShape 997"/>
          <xdr:cNvSpPr>
            <a:spLocks noChangeAspect="1"/>
          </xdr:cNvSpPr>
        </xdr:nvSpPr>
        <xdr:spPr>
          <a:xfrm>
            <a:off x="342" y="4380"/>
            <a:ext cx="100" cy="40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CC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64" name="AutoShape 998"/>
          <xdr:cNvSpPr>
            <a:spLocks noChangeAspect="1"/>
          </xdr:cNvSpPr>
        </xdr:nvSpPr>
        <xdr:spPr>
          <a:xfrm rot="10800000">
            <a:off x="442" y="4421"/>
            <a:ext cx="34" cy="13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CC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65" name="AutoShape 157"/>
          <xdr:cNvSpPr>
            <a:spLocks/>
          </xdr:cNvSpPr>
        </xdr:nvSpPr>
        <xdr:spPr>
          <a:xfrm flipH="1">
            <a:off x="289" y="4380"/>
            <a:ext cx="51" cy="40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215</xdr:row>
      <xdr:rowOff>0</xdr:rowOff>
    </xdr:from>
    <xdr:to>
      <xdr:col>26</xdr:col>
      <xdr:colOff>0</xdr:colOff>
      <xdr:row>216</xdr:row>
      <xdr:rowOff>0</xdr:rowOff>
    </xdr:to>
    <xdr:grpSp>
      <xdr:nvGrpSpPr>
        <xdr:cNvPr id="666" name="Group 189"/>
        <xdr:cNvGrpSpPr>
          <a:grpSpLocks/>
        </xdr:cNvGrpSpPr>
      </xdr:nvGrpSpPr>
      <xdr:grpSpPr>
        <a:xfrm>
          <a:off x="3724275" y="40767000"/>
          <a:ext cx="1971675" cy="190500"/>
          <a:chOff x="289" y="4360"/>
          <a:chExt cx="153" cy="20"/>
        </a:xfrm>
        <a:solidFill>
          <a:srgbClr val="FFFFFF"/>
        </a:solidFill>
      </xdr:grpSpPr>
      <xdr:sp>
        <xdr:nvSpPr>
          <xdr:cNvPr id="667" name="Rectangle 163"/>
          <xdr:cNvSpPr>
            <a:spLocks/>
          </xdr:cNvSpPr>
        </xdr:nvSpPr>
        <xdr:spPr>
          <a:xfrm>
            <a:off x="289" y="4360"/>
            <a:ext cx="153" cy="20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grpSp>
        <xdr:nvGrpSpPr>
          <xdr:cNvPr id="668" name="Group 188"/>
          <xdr:cNvGrpSpPr>
            <a:grpSpLocks/>
          </xdr:cNvGrpSpPr>
        </xdr:nvGrpSpPr>
        <xdr:grpSpPr>
          <a:xfrm>
            <a:off x="306" y="4360"/>
            <a:ext cx="119" cy="20"/>
            <a:chOff x="306" y="4360"/>
            <a:chExt cx="119" cy="20"/>
          </a:xfrm>
          <a:solidFill>
            <a:srgbClr val="FFFFFF"/>
          </a:solidFill>
        </xdr:grpSpPr>
        <xdr:sp>
          <xdr:nvSpPr>
            <xdr:cNvPr id="669" name="Line 164"/>
            <xdr:cNvSpPr>
              <a:spLocks/>
            </xdr:cNvSpPr>
          </xdr:nvSpPr>
          <xdr:spPr>
            <a:xfrm>
              <a:off x="323" y="4360"/>
              <a:ext cx="0" cy="20"/>
            </a:xfrm>
            <a:prstGeom prst="line">
              <a:avLst/>
            </a:prstGeom>
            <a:noFill/>
            <a:ln w="9525" cmpd="sng">
              <a:solidFill>
                <a:srgbClr val="0000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670" name="Line 165"/>
            <xdr:cNvSpPr>
              <a:spLocks/>
            </xdr:cNvSpPr>
          </xdr:nvSpPr>
          <xdr:spPr>
            <a:xfrm>
              <a:off x="340" y="4360"/>
              <a:ext cx="0" cy="20"/>
            </a:xfrm>
            <a:prstGeom prst="line">
              <a:avLst/>
            </a:prstGeom>
            <a:noFill/>
            <a:ln w="9525" cmpd="sng">
              <a:solidFill>
                <a:srgbClr val="0000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671" name="Line 166"/>
            <xdr:cNvSpPr>
              <a:spLocks/>
            </xdr:cNvSpPr>
          </xdr:nvSpPr>
          <xdr:spPr>
            <a:xfrm>
              <a:off x="357" y="4360"/>
              <a:ext cx="0" cy="20"/>
            </a:xfrm>
            <a:prstGeom prst="line">
              <a:avLst/>
            </a:prstGeom>
            <a:noFill/>
            <a:ln w="9525" cmpd="sng">
              <a:solidFill>
                <a:srgbClr val="0000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672" name="Line 167"/>
            <xdr:cNvSpPr>
              <a:spLocks/>
            </xdr:cNvSpPr>
          </xdr:nvSpPr>
          <xdr:spPr>
            <a:xfrm>
              <a:off x="374" y="4360"/>
              <a:ext cx="0" cy="20"/>
            </a:xfrm>
            <a:prstGeom prst="line">
              <a:avLst/>
            </a:prstGeom>
            <a:noFill/>
            <a:ln w="9525" cmpd="sng">
              <a:solidFill>
                <a:srgbClr val="0000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673" name="Line 168"/>
            <xdr:cNvSpPr>
              <a:spLocks/>
            </xdr:cNvSpPr>
          </xdr:nvSpPr>
          <xdr:spPr>
            <a:xfrm>
              <a:off x="391" y="4360"/>
              <a:ext cx="0" cy="20"/>
            </a:xfrm>
            <a:prstGeom prst="line">
              <a:avLst/>
            </a:prstGeom>
            <a:noFill/>
            <a:ln w="9525" cmpd="sng">
              <a:solidFill>
                <a:srgbClr val="0000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674" name="Line 169"/>
            <xdr:cNvSpPr>
              <a:spLocks/>
            </xdr:cNvSpPr>
          </xdr:nvSpPr>
          <xdr:spPr>
            <a:xfrm>
              <a:off x="408" y="4360"/>
              <a:ext cx="0" cy="20"/>
            </a:xfrm>
            <a:prstGeom prst="line">
              <a:avLst/>
            </a:prstGeom>
            <a:noFill/>
            <a:ln w="9525" cmpd="sng">
              <a:solidFill>
                <a:srgbClr val="0000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675" name="Line 170"/>
            <xdr:cNvSpPr>
              <a:spLocks/>
            </xdr:cNvSpPr>
          </xdr:nvSpPr>
          <xdr:spPr>
            <a:xfrm>
              <a:off x="425" y="4360"/>
              <a:ext cx="0" cy="20"/>
            </a:xfrm>
            <a:prstGeom prst="line">
              <a:avLst/>
            </a:prstGeom>
            <a:noFill/>
            <a:ln w="9525" cmpd="sng">
              <a:solidFill>
                <a:srgbClr val="0000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676" name="Line 172"/>
            <xdr:cNvSpPr>
              <a:spLocks/>
            </xdr:cNvSpPr>
          </xdr:nvSpPr>
          <xdr:spPr>
            <a:xfrm>
              <a:off x="306" y="4360"/>
              <a:ext cx="0" cy="20"/>
            </a:xfrm>
            <a:prstGeom prst="line">
              <a:avLst/>
            </a:prstGeom>
            <a:noFill/>
            <a:ln w="9525" cmpd="sng">
              <a:solidFill>
                <a:srgbClr val="0000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0</xdr:colOff>
      <xdr:row>226</xdr:row>
      <xdr:rowOff>0</xdr:rowOff>
    </xdr:from>
    <xdr:to>
      <xdr:col>26</xdr:col>
      <xdr:colOff>0</xdr:colOff>
      <xdr:row>227</xdr:row>
      <xdr:rowOff>0</xdr:rowOff>
    </xdr:to>
    <xdr:grpSp>
      <xdr:nvGrpSpPr>
        <xdr:cNvPr id="677" name="Group 176"/>
        <xdr:cNvGrpSpPr>
          <a:grpSpLocks/>
        </xdr:cNvGrpSpPr>
      </xdr:nvGrpSpPr>
      <xdr:grpSpPr>
        <a:xfrm>
          <a:off x="4381500" y="42672000"/>
          <a:ext cx="1314450" cy="190500"/>
          <a:chOff x="340" y="4600"/>
          <a:chExt cx="102" cy="20"/>
        </a:xfrm>
        <a:solidFill>
          <a:srgbClr val="FFFFFF"/>
        </a:solidFill>
      </xdr:grpSpPr>
      <xdr:sp>
        <xdr:nvSpPr>
          <xdr:cNvPr id="678" name="Rectangle 65"/>
          <xdr:cNvSpPr>
            <a:spLocks/>
          </xdr:cNvSpPr>
        </xdr:nvSpPr>
        <xdr:spPr>
          <a:xfrm>
            <a:off x="340" y="4600"/>
            <a:ext cx="102" cy="20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79" name="Line 66"/>
          <xdr:cNvSpPr>
            <a:spLocks/>
          </xdr:cNvSpPr>
        </xdr:nvSpPr>
        <xdr:spPr>
          <a:xfrm>
            <a:off x="425" y="46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80" name="Line 67"/>
          <xdr:cNvSpPr>
            <a:spLocks/>
          </xdr:cNvSpPr>
        </xdr:nvSpPr>
        <xdr:spPr>
          <a:xfrm>
            <a:off x="408" y="46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81" name="Line 173"/>
          <xdr:cNvSpPr>
            <a:spLocks/>
          </xdr:cNvSpPr>
        </xdr:nvSpPr>
        <xdr:spPr>
          <a:xfrm>
            <a:off x="374" y="46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82" name="Line 174"/>
          <xdr:cNvSpPr>
            <a:spLocks/>
          </xdr:cNvSpPr>
        </xdr:nvSpPr>
        <xdr:spPr>
          <a:xfrm>
            <a:off x="357" y="46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83" name="Line 175"/>
          <xdr:cNvSpPr>
            <a:spLocks/>
          </xdr:cNvSpPr>
        </xdr:nvSpPr>
        <xdr:spPr>
          <a:xfrm>
            <a:off x="391" y="46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221</xdr:row>
      <xdr:rowOff>0</xdr:rowOff>
    </xdr:from>
    <xdr:to>
      <xdr:col>26</xdr:col>
      <xdr:colOff>0</xdr:colOff>
      <xdr:row>222</xdr:row>
      <xdr:rowOff>0</xdr:rowOff>
    </xdr:to>
    <xdr:grpSp>
      <xdr:nvGrpSpPr>
        <xdr:cNvPr id="684" name="Group 177"/>
        <xdr:cNvGrpSpPr>
          <a:grpSpLocks/>
        </xdr:cNvGrpSpPr>
      </xdr:nvGrpSpPr>
      <xdr:grpSpPr>
        <a:xfrm>
          <a:off x="4381500" y="41814750"/>
          <a:ext cx="1314450" cy="190500"/>
          <a:chOff x="340" y="4600"/>
          <a:chExt cx="102" cy="20"/>
        </a:xfrm>
        <a:solidFill>
          <a:srgbClr val="FFFFFF"/>
        </a:solidFill>
      </xdr:grpSpPr>
      <xdr:sp>
        <xdr:nvSpPr>
          <xdr:cNvPr id="685" name="Rectangle 178"/>
          <xdr:cNvSpPr>
            <a:spLocks/>
          </xdr:cNvSpPr>
        </xdr:nvSpPr>
        <xdr:spPr>
          <a:xfrm>
            <a:off x="340" y="4600"/>
            <a:ext cx="102" cy="20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86" name="Line 179"/>
          <xdr:cNvSpPr>
            <a:spLocks/>
          </xdr:cNvSpPr>
        </xdr:nvSpPr>
        <xdr:spPr>
          <a:xfrm>
            <a:off x="425" y="46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87" name="Line 180"/>
          <xdr:cNvSpPr>
            <a:spLocks/>
          </xdr:cNvSpPr>
        </xdr:nvSpPr>
        <xdr:spPr>
          <a:xfrm>
            <a:off x="408" y="46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88" name="Line 181"/>
          <xdr:cNvSpPr>
            <a:spLocks/>
          </xdr:cNvSpPr>
        </xdr:nvSpPr>
        <xdr:spPr>
          <a:xfrm>
            <a:off x="374" y="46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89" name="Line 182"/>
          <xdr:cNvSpPr>
            <a:spLocks/>
          </xdr:cNvSpPr>
        </xdr:nvSpPr>
        <xdr:spPr>
          <a:xfrm>
            <a:off x="357" y="46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90" name="Line 183"/>
          <xdr:cNvSpPr>
            <a:spLocks/>
          </xdr:cNvSpPr>
        </xdr:nvSpPr>
        <xdr:spPr>
          <a:xfrm>
            <a:off x="391" y="46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216</xdr:row>
      <xdr:rowOff>0</xdr:rowOff>
    </xdr:from>
    <xdr:to>
      <xdr:col>28</xdr:col>
      <xdr:colOff>0</xdr:colOff>
      <xdr:row>217</xdr:row>
      <xdr:rowOff>0</xdr:rowOff>
    </xdr:to>
    <xdr:grpSp>
      <xdr:nvGrpSpPr>
        <xdr:cNvPr id="691" name="Group 184"/>
        <xdr:cNvGrpSpPr>
          <a:grpSpLocks/>
        </xdr:cNvGrpSpPr>
      </xdr:nvGrpSpPr>
      <xdr:grpSpPr>
        <a:xfrm>
          <a:off x="5695950" y="40957500"/>
          <a:ext cx="438150" cy="190500"/>
          <a:chOff x="459" y="3100"/>
          <a:chExt cx="34" cy="20"/>
        </a:xfrm>
        <a:solidFill>
          <a:srgbClr val="FFFFFF"/>
        </a:solidFill>
      </xdr:grpSpPr>
      <xdr:sp>
        <xdr:nvSpPr>
          <xdr:cNvPr id="692" name="Rectangle 185"/>
          <xdr:cNvSpPr>
            <a:spLocks/>
          </xdr:cNvSpPr>
        </xdr:nvSpPr>
        <xdr:spPr>
          <a:xfrm>
            <a:off x="459" y="3100"/>
            <a:ext cx="34" cy="20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93" name="Line 186"/>
          <xdr:cNvSpPr>
            <a:spLocks/>
          </xdr:cNvSpPr>
        </xdr:nvSpPr>
        <xdr:spPr>
          <a:xfrm>
            <a:off x="485" y="3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94" name="Line 187"/>
          <xdr:cNvSpPr>
            <a:spLocks/>
          </xdr:cNvSpPr>
        </xdr:nvSpPr>
        <xdr:spPr>
          <a:xfrm>
            <a:off x="468" y="3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grpSp>
      <xdr:nvGrpSpPr>
        <xdr:cNvPr id="695" name="Group 191"/>
        <xdr:cNvGrpSpPr>
          <a:grpSpLocks/>
        </xdr:cNvGrpSpPr>
      </xdr:nvGrpSpPr>
      <xdr:grpSpPr>
        <a:xfrm>
          <a:off x="657225" y="38862000"/>
          <a:ext cx="657225" cy="190500"/>
          <a:chOff x="51" y="4219"/>
          <a:chExt cx="51" cy="20"/>
        </a:xfrm>
        <a:solidFill>
          <a:srgbClr val="FFFFFF"/>
        </a:solidFill>
      </xdr:grpSpPr>
      <xdr:sp>
        <xdr:nvSpPr>
          <xdr:cNvPr id="696" name="Rectangle 192"/>
          <xdr:cNvSpPr>
            <a:spLocks/>
          </xdr:cNvSpPr>
        </xdr:nvSpPr>
        <xdr:spPr>
          <a:xfrm>
            <a:off x="51" y="4219"/>
            <a:ext cx="51" cy="20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97" name="Line 193"/>
          <xdr:cNvSpPr>
            <a:spLocks/>
          </xdr:cNvSpPr>
        </xdr:nvSpPr>
        <xdr:spPr>
          <a:xfrm>
            <a:off x="68" y="4219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698" name="Line 194"/>
          <xdr:cNvSpPr>
            <a:spLocks/>
          </xdr:cNvSpPr>
        </xdr:nvSpPr>
        <xdr:spPr>
          <a:xfrm>
            <a:off x="85" y="4219"/>
            <a:ext cx="0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205</xdr:row>
      <xdr:rowOff>0</xdr:rowOff>
    </xdr:from>
    <xdr:to>
      <xdr:col>16</xdr:col>
      <xdr:colOff>0</xdr:colOff>
      <xdr:row>206</xdr:row>
      <xdr:rowOff>0</xdr:rowOff>
    </xdr:to>
    <xdr:grpSp>
      <xdr:nvGrpSpPr>
        <xdr:cNvPr id="699" name="Group 197"/>
        <xdr:cNvGrpSpPr>
          <a:grpSpLocks/>
        </xdr:cNvGrpSpPr>
      </xdr:nvGrpSpPr>
      <xdr:grpSpPr>
        <a:xfrm>
          <a:off x="1314450" y="39052500"/>
          <a:ext cx="2190750" cy="190500"/>
          <a:chOff x="102" y="4100"/>
          <a:chExt cx="170" cy="20"/>
        </a:xfrm>
        <a:solidFill>
          <a:srgbClr val="FFFFFF"/>
        </a:solidFill>
      </xdr:grpSpPr>
      <xdr:sp>
        <xdr:nvSpPr>
          <xdr:cNvPr id="700" name="Rectangle 81"/>
          <xdr:cNvSpPr>
            <a:spLocks/>
          </xdr:cNvSpPr>
        </xdr:nvSpPr>
        <xdr:spPr>
          <a:xfrm>
            <a:off x="102" y="4100"/>
            <a:ext cx="170" cy="20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01" name="Line 82"/>
          <xdr:cNvSpPr>
            <a:spLocks/>
          </xdr:cNvSpPr>
        </xdr:nvSpPr>
        <xdr:spPr>
          <a:xfrm>
            <a:off x="170" y="4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02" name="Line 83"/>
          <xdr:cNvSpPr>
            <a:spLocks/>
          </xdr:cNvSpPr>
        </xdr:nvSpPr>
        <xdr:spPr>
          <a:xfrm>
            <a:off x="187" y="4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03" name="Line 84"/>
          <xdr:cNvSpPr>
            <a:spLocks/>
          </xdr:cNvSpPr>
        </xdr:nvSpPr>
        <xdr:spPr>
          <a:xfrm>
            <a:off x="204" y="4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04" name="Line 85"/>
          <xdr:cNvSpPr>
            <a:spLocks/>
          </xdr:cNvSpPr>
        </xdr:nvSpPr>
        <xdr:spPr>
          <a:xfrm>
            <a:off x="221" y="4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05" name="Line 86"/>
          <xdr:cNvSpPr>
            <a:spLocks/>
          </xdr:cNvSpPr>
        </xdr:nvSpPr>
        <xdr:spPr>
          <a:xfrm>
            <a:off x="238" y="4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06" name="Line 87"/>
          <xdr:cNvSpPr>
            <a:spLocks/>
          </xdr:cNvSpPr>
        </xdr:nvSpPr>
        <xdr:spPr>
          <a:xfrm>
            <a:off x="153" y="4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07" name="Line 88"/>
          <xdr:cNvSpPr>
            <a:spLocks/>
          </xdr:cNvSpPr>
        </xdr:nvSpPr>
        <xdr:spPr>
          <a:xfrm>
            <a:off x="255" y="4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08" name="Line 195"/>
          <xdr:cNvSpPr>
            <a:spLocks/>
          </xdr:cNvSpPr>
        </xdr:nvSpPr>
        <xdr:spPr>
          <a:xfrm>
            <a:off x="136" y="4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09" name="Line 196"/>
          <xdr:cNvSpPr>
            <a:spLocks/>
          </xdr:cNvSpPr>
        </xdr:nvSpPr>
        <xdr:spPr>
          <a:xfrm>
            <a:off x="119" y="4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210</xdr:row>
      <xdr:rowOff>0</xdr:rowOff>
    </xdr:from>
    <xdr:to>
      <xdr:col>16</xdr:col>
      <xdr:colOff>0</xdr:colOff>
      <xdr:row>211</xdr:row>
      <xdr:rowOff>0</xdr:rowOff>
    </xdr:to>
    <xdr:grpSp>
      <xdr:nvGrpSpPr>
        <xdr:cNvPr id="710" name="Group 198"/>
        <xdr:cNvGrpSpPr>
          <a:grpSpLocks/>
        </xdr:cNvGrpSpPr>
      </xdr:nvGrpSpPr>
      <xdr:grpSpPr>
        <a:xfrm>
          <a:off x="1314450" y="39909750"/>
          <a:ext cx="2190750" cy="190500"/>
          <a:chOff x="102" y="4100"/>
          <a:chExt cx="170" cy="20"/>
        </a:xfrm>
        <a:solidFill>
          <a:srgbClr val="FFFFFF"/>
        </a:solidFill>
      </xdr:grpSpPr>
      <xdr:sp>
        <xdr:nvSpPr>
          <xdr:cNvPr id="711" name="Rectangle 199"/>
          <xdr:cNvSpPr>
            <a:spLocks/>
          </xdr:cNvSpPr>
        </xdr:nvSpPr>
        <xdr:spPr>
          <a:xfrm>
            <a:off x="102" y="4100"/>
            <a:ext cx="170" cy="20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12" name="Line 200"/>
          <xdr:cNvSpPr>
            <a:spLocks/>
          </xdr:cNvSpPr>
        </xdr:nvSpPr>
        <xdr:spPr>
          <a:xfrm>
            <a:off x="170" y="4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13" name="Line 201"/>
          <xdr:cNvSpPr>
            <a:spLocks/>
          </xdr:cNvSpPr>
        </xdr:nvSpPr>
        <xdr:spPr>
          <a:xfrm>
            <a:off x="187" y="4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14" name="Line 202"/>
          <xdr:cNvSpPr>
            <a:spLocks/>
          </xdr:cNvSpPr>
        </xdr:nvSpPr>
        <xdr:spPr>
          <a:xfrm>
            <a:off x="204" y="4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15" name="Line 203"/>
          <xdr:cNvSpPr>
            <a:spLocks/>
          </xdr:cNvSpPr>
        </xdr:nvSpPr>
        <xdr:spPr>
          <a:xfrm>
            <a:off x="221" y="4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16" name="Line 204"/>
          <xdr:cNvSpPr>
            <a:spLocks/>
          </xdr:cNvSpPr>
        </xdr:nvSpPr>
        <xdr:spPr>
          <a:xfrm>
            <a:off x="238" y="4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17" name="Line 205"/>
          <xdr:cNvSpPr>
            <a:spLocks/>
          </xdr:cNvSpPr>
        </xdr:nvSpPr>
        <xdr:spPr>
          <a:xfrm>
            <a:off x="153" y="4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18" name="Line 206"/>
          <xdr:cNvSpPr>
            <a:spLocks/>
          </xdr:cNvSpPr>
        </xdr:nvSpPr>
        <xdr:spPr>
          <a:xfrm>
            <a:off x="255" y="4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19" name="Line 207"/>
          <xdr:cNvSpPr>
            <a:spLocks/>
          </xdr:cNvSpPr>
        </xdr:nvSpPr>
        <xdr:spPr>
          <a:xfrm>
            <a:off x="136" y="4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20" name="Line 208"/>
          <xdr:cNvSpPr>
            <a:spLocks/>
          </xdr:cNvSpPr>
        </xdr:nvSpPr>
        <xdr:spPr>
          <a:xfrm>
            <a:off x="119" y="4100"/>
            <a:ext cx="0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16</xdr:col>
      <xdr:colOff>114300</xdr:colOff>
      <xdr:row>230</xdr:row>
      <xdr:rowOff>133350</xdr:rowOff>
    </xdr:from>
    <xdr:to>
      <xdr:col>17</xdr:col>
      <xdr:colOff>47625</xdr:colOff>
      <xdr:row>235</xdr:row>
      <xdr:rowOff>114300</xdr:rowOff>
    </xdr:to>
    <xdr:sp>
      <xdr:nvSpPr>
        <xdr:cNvPr id="721" name="AutoShape 252"/>
        <xdr:cNvSpPr>
          <a:spLocks/>
        </xdr:cNvSpPr>
      </xdr:nvSpPr>
      <xdr:spPr>
        <a:xfrm rot="4308312" flipV="1">
          <a:off x="3619500" y="43567350"/>
          <a:ext cx="152400" cy="933450"/>
        </a:xfrm>
        <a:prstGeom prst="triangle">
          <a:avLst>
            <a:gd name="adj" fmla="val -28162"/>
          </a:avLst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16</xdr:col>
      <xdr:colOff>47625</xdr:colOff>
      <xdr:row>235</xdr:row>
      <xdr:rowOff>28575</xdr:rowOff>
    </xdr:from>
    <xdr:to>
      <xdr:col>19</xdr:col>
      <xdr:colOff>0</xdr:colOff>
      <xdr:row>237</xdr:row>
      <xdr:rowOff>114300</xdr:rowOff>
    </xdr:to>
    <xdr:sp>
      <xdr:nvSpPr>
        <xdr:cNvPr id="722" name="AutoShape 249"/>
        <xdr:cNvSpPr>
          <a:spLocks/>
        </xdr:cNvSpPr>
      </xdr:nvSpPr>
      <xdr:spPr>
        <a:xfrm rot="3542174" flipV="1">
          <a:off x="3552825" y="44415075"/>
          <a:ext cx="609600" cy="466725"/>
        </a:xfrm>
        <a:prstGeom prst="triangle">
          <a:avLst>
            <a:gd name="adj" fmla="val -7587"/>
          </a:avLst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190500</xdr:colOff>
      <xdr:row>235</xdr:row>
      <xdr:rowOff>152400</xdr:rowOff>
    </xdr:from>
    <xdr:to>
      <xdr:col>7</xdr:col>
      <xdr:colOff>180975</xdr:colOff>
      <xdr:row>236</xdr:row>
      <xdr:rowOff>85725</xdr:rowOff>
    </xdr:to>
    <xdr:sp>
      <xdr:nvSpPr>
        <xdr:cNvPr id="723" name="AutoShape 254"/>
        <xdr:cNvSpPr>
          <a:spLocks/>
        </xdr:cNvSpPr>
      </xdr:nvSpPr>
      <xdr:spPr>
        <a:xfrm rot="-11835443" flipV="1">
          <a:off x="847725" y="44538900"/>
          <a:ext cx="866775" cy="123825"/>
        </a:xfrm>
        <a:prstGeom prst="triangle">
          <a:avLst>
            <a:gd name="adj" fmla="val -26162"/>
          </a:avLst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16</xdr:col>
      <xdr:colOff>0</xdr:colOff>
      <xdr:row>237</xdr:row>
      <xdr:rowOff>0</xdr:rowOff>
    </xdr:from>
    <xdr:to>
      <xdr:col>16</xdr:col>
      <xdr:colOff>0</xdr:colOff>
      <xdr:row>237</xdr:row>
      <xdr:rowOff>104775</xdr:rowOff>
    </xdr:to>
    <xdr:sp>
      <xdr:nvSpPr>
        <xdr:cNvPr id="724" name="Line 261"/>
        <xdr:cNvSpPr>
          <a:spLocks/>
        </xdr:cNvSpPr>
      </xdr:nvSpPr>
      <xdr:spPr>
        <a:xfrm>
          <a:off x="3505200" y="44767500"/>
          <a:ext cx="0" cy="1047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0</xdr:colOff>
      <xdr:row>236</xdr:row>
      <xdr:rowOff>47625</xdr:rowOff>
    </xdr:from>
    <xdr:to>
      <xdr:col>26</xdr:col>
      <xdr:colOff>0</xdr:colOff>
      <xdr:row>237</xdr:row>
      <xdr:rowOff>0</xdr:rowOff>
    </xdr:to>
    <xdr:sp>
      <xdr:nvSpPr>
        <xdr:cNvPr id="725" name="Line 262"/>
        <xdr:cNvSpPr>
          <a:spLocks/>
        </xdr:cNvSpPr>
      </xdr:nvSpPr>
      <xdr:spPr>
        <a:xfrm>
          <a:off x="5695950" y="44624625"/>
          <a:ext cx="0" cy="1428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223</xdr:row>
      <xdr:rowOff>57150</xdr:rowOff>
    </xdr:from>
    <xdr:to>
      <xdr:col>28</xdr:col>
      <xdr:colOff>0</xdr:colOff>
      <xdr:row>241</xdr:row>
      <xdr:rowOff>142875</xdr:rowOff>
    </xdr:to>
    <xdr:grpSp>
      <xdr:nvGrpSpPr>
        <xdr:cNvPr id="726" name="Group 305"/>
        <xdr:cNvGrpSpPr>
          <a:grpSpLocks/>
        </xdr:cNvGrpSpPr>
      </xdr:nvGrpSpPr>
      <xdr:grpSpPr>
        <a:xfrm>
          <a:off x="657225" y="42252900"/>
          <a:ext cx="5476875" cy="3419475"/>
          <a:chOff x="51" y="4436"/>
          <a:chExt cx="425" cy="359"/>
        </a:xfrm>
        <a:solidFill>
          <a:srgbClr val="FFFFFF"/>
        </a:solidFill>
      </xdr:grpSpPr>
      <xdr:grpSp>
        <xdr:nvGrpSpPr>
          <xdr:cNvPr id="727" name="Group 257"/>
          <xdr:cNvGrpSpPr>
            <a:grpSpLocks/>
          </xdr:cNvGrpSpPr>
        </xdr:nvGrpSpPr>
        <xdr:grpSpPr>
          <a:xfrm>
            <a:off x="51" y="4638"/>
            <a:ext cx="425" cy="157"/>
            <a:chOff x="51" y="4698"/>
            <a:chExt cx="425" cy="207"/>
          </a:xfrm>
          <a:solidFill>
            <a:srgbClr val="FFFFFF"/>
          </a:solidFill>
        </xdr:grpSpPr>
        <xdr:sp>
          <xdr:nvSpPr>
            <xdr:cNvPr id="728" name="Arc 228"/>
            <xdr:cNvSpPr>
              <a:spLocks/>
            </xdr:cNvSpPr>
          </xdr:nvSpPr>
          <xdr:spPr>
            <a:xfrm flipV="1">
              <a:off x="184" y="4722"/>
              <a:ext cx="87" cy="183"/>
            </a:xfrm>
            <a:prstGeom prst="arc">
              <a:avLst>
                <a:gd name="adj1" fmla="val -27740800"/>
                <a:gd name="adj2" fmla="val -7029851"/>
                <a:gd name="adj3" fmla="val -47791"/>
              </a:avLst>
            </a:prstGeom>
            <a:solidFill>
              <a:srgbClr val="FFFF00"/>
            </a:solidFill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729" name="Arc 227"/>
            <xdr:cNvSpPr>
              <a:spLocks/>
            </xdr:cNvSpPr>
          </xdr:nvSpPr>
          <xdr:spPr>
            <a:xfrm flipH="1" flipV="1">
              <a:off x="103" y="4698"/>
              <a:ext cx="85" cy="207"/>
            </a:xfrm>
            <a:prstGeom prst="arc">
              <a:avLst>
                <a:gd name="adj1" fmla="val -27357472"/>
                <a:gd name="adj2" fmla="val -7029851"/>
                <a:gd name="adj3" fmla="val -49995"/>
              </a:avLst>
            </a:prstGeom>
            <a:solidFill>
              <a:srgbClr val="FFFF00"/>
            </a:solidFill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730" name="Line 232"/>
            <xdr:cNvSpPr>
              <a:spLocks/>
            </xdr:cNvSpPr>
          </xdr:nvSpPr>
          <xdr:spPr>
            <a:xfrm>
              <a:off x="442" y="4780"/>
              <a:ext cx="34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731" name="Line 234"/>
            <xdr:cNvSpPr>
              <a:spLocks/>
            </xdr:cNvSpPr>
          </xdr:nvSpPr>
          <xdr:spPr>
            <a:xfrm>
              <a:off x="51" y="4780"/>
              <a:ext cx="51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732" name="Line 235"/>
            <xdr:cNvSpPr>
              <a:spLocks/>
            </xdr:cNvSpPr>
          </xdr:nvSpPr>
          <xdr:spPr>
            <a:xfrm flipV="1">
              <a:off x="271" y="4780"/>
              <a:ext cx="69" cy="13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grpSp>
          <xdr:nvGrpSpPr>
            <xdr:cNvPr id="733" name="Group 241"/>
            <xdr:cNvGrpSpPr>
              <a:grpSpLocks/>
            </xdr:cNvGrpSpPr>
          </xdr:nvGrpSpPr>
          <xdr:grpSpPr>
            <a:xfrm>
              <a:off x="340" y="4760"/>
              <a:ext cx="103" cy="46"/>
              <a:chOff x="340" y="4757"/>
              <a:chExt cx="103" cy="53"/>
            </a:xfrm>
            <a:solidFill>
              <a:srgbClr val="FFFFFF"/>
            </a:solidFill>
          </xdr:grpSpPr>
          <xdr:sp>
            <xdr:nvSpPr>
              <xdr:cNvPr id="734" name="Arc 223"/>
              <xdr:cNvSpPr>
                <a:spLocks/>
              </xdr:cNvSpPr>
            </xdr:nvSpPr>
            <xdr:spPr>
              <a:xfrm flipV="1">
                <a:off x="391" y="4757"/>
                <a:ext cx="52" cy="53"/>
              </a:xfrm>
              <a:prstGeom prst="arc">
                <a:avLst>
                  <a:gd name="adj" fmla="val -7029851"/>
                </a:avLst>
              </a:prstGeom>
              <a:solidFill>
                <a:srgbClr val="FFFF00"/>
              </a:solidFill>
              <a:ln w="19050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735" name="Arc 240"/>
              <xdr:cNvSpPr>
                <a:spLocks/>
              </xdr:cNvSpPr>
            </xdr:nvSpPr>
            <xdr:spPr>
              <a:xfrm flipH="1" flipV="1">
                <a:off x="340" y="4757"/>
                <a:ext cx="52" cy="53"/>
              </a:xfrm>
              <a:prstGeom prst="arc">
                <a:avLst>
                  <a:gd name="adj" fmla="val -7029851"/>
                </a:avLst>
              </a:prstGeom>
              <a:solidFill>
                <a:srgbClr val="FFFF00"/>
              </a:solidFill>
              <a:ln w="19050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</xdr:grpSp>
      </xdr:grpSp>
      <xdr:grpSp>
        <xdr:nvGrpSpPr>
          <xdr:cNvPr id="736" name="Group 244"/>
          <xdr:cNvGrpSpPr>
            <a:grpSpLocks/>
          </xdr:cNvGrpSpPr>
        </xdr:nvGrpSpPr>
        <xdr:grpSpPr>
          <a:xfrm>
            <a:off x="51" y="4436"/>
            <a:ext cx="425" cy="264"/>
            <a:chOff x="51" y="4433"/>
            <a:chExt cx="425" cy="347"/>
          </a:xfrm>
          <a:solidFill>
            <a:srgbClr val="FFFFFF"/>
          </a:solidFill>
        </xdr:grpSpPr>
        <xdr:sp>
          <xdr:nvSpPr>
            <xdr:cNvPr id="737" name="Line 213"/>
            <xdr:cNvSpPr>
              <a:spLocks/>
            </xdr:cNvSpPr>
          </xdr:nvSpPr>
          <xdr:spPr>
            <a:xfrm flipV="1">
              <a:off x="102" y="4580"/>
              <a:ext cx="170" cy="154"/>
            </a:xfrm>
            <a:prstGeom prst="line">
              <a:avLst/>
            </a:prstGeom>
            <a:noFill/>
            <a:ln w="19050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738" name="Arc 224"/>
            <xdr:cNvSpPr>
              <a:spLocks/>
            </xdr:cNvSpPr>
          </xdr:nvSpPr>
          <xdr:spPr>
            <a:xfrm flipH="1" flipV="1">
              <a:off x="273" y="4433"/>
              <a:ext cx="119" cy="347"/>
            </a:xfrm>
            <a:prstGeom prst="arc">
              <a:avLst>
                <a:gd name="adj1" fmla="val -20458925"/>
                <a:gd name="adj2" fmla="val -7029851"/>
                <a:gd name="adj3" fmla="val 42231"/>
              </a:avLst>
            </a:prstGeom>
            <a:noFill/>
            <a:ln w="19050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739" name="Arc 225"/>
            <xdr:cNvSpPr>
              <a:spLocks/>
            </xdr:cNvSpPr>
          </xdr:nvSpPr>
          <xdr:spPr>
            <a:xfrm flipV="1">
              <a:off x="51" y="4679"/>
              <a:ext cx="51" cy="101"/>
            </a:xfrm>
            <a:prstGeom prst="arc">
              <a:avLst>
                <a:gd name="adj" fmla="val -10401486"/>
              </a:avLst>
            </a:prstGeom>
            <a:noFill/>
            <a:ln w="19050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740" name="Arc 226"/>
            <xdr:cNvSpPr>
              <a:spLocks/>
            </xdr:cNvSpPr>
          </xdr:nvSpPr>
          <xdr:spPr>
            <a:xfrm flipH="1" flipV="1">
              <a:off x="441" y="4734"/>
              <a:ext cx="35" cy="46"/>
            </a:xfrm>
            <a:prstGeom prst="arc">
              <a:avLst>
                <a:gd name="adj" fmla="val -10401486"/>
              </a:avLst>
            </a:prstGeom>
            <a:noFill/>
            <a:ln w="19050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741" name="Line 242"/>
            <xdr:cNvSpPr>
              <a:spLocks/>
            </xdr:cNvSpPr>
          </xdr:nvSpPr>
          <xdr:spPr>
            <a:xfrm flipV="1">
              <a:off x="341" y="4761"/>
              <a:ext cx="101" cy="19"/>
            </a:xfrm>
            <a:prstGeom prst="line">
              <a:avLst/>
            </a:prstGeom>
            <a:noFill/>
            <a:ln w="19050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742" name="Group 304"/>
          <xdr:cNvGrpSpPr>
            <a:grpSpLocks/>
          </xdr:cNvGrpSpPr>
        </xdr:nvGrpSpPr>
        <xdr:grpSpPr>
          <a:xfrm>
            <a:off x="68" y="4549"/>
            <a:ext cx="390" cy="171"/>
            <a:chOff x="68" y="4549"/>
            <a:chExt cx="390" cy="171"/>
          </a:xfrm>
          <a:solidFill>
            <a:srgbClr val="FFFFFF"/>
          </a:solidFill>
        </xdr:grpSpPr>
        <xdr:sp>
          <xdr:nvSpPr>
            <xdr:cNvPr id="743" name="AutoShape 253"/>
            <xdr:cNvSpPr>
              <a:spLocks/>
            </xdr:cNvSpPr>
          </xdr:nvSpPr>
          <xdr:spPr>
            <a:xfrm rot="-10778104" flipV="1">
              <a:off x="68" y="4686"/>
              <a:ext cx="67" cy="13"/>
            </a:xfrm>
            <a:prstGeom prst="triangle">
              <a:avLst>
                <a:gd name="adj" fmla="val -15111"/>
              </a:avLst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744" name="AutoShape 246"/>
            <xdr:cNvSpPr>
              <a:spLocks/>
            </xdr:cNvSpPr>
          </xdr:nvSpPr>
          <xdr:spPr>
            <a:xfrm flipV="1">
              <a:off x="245" y="4699"/>
              <a:ext cx="96" cy="11"/>
            </a:xfrm>
            <a:prstGeom prst="triangle">
              <a:avLst>
                <a:gd name="adj" fmla="val -28162"/>
              </a:avLst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745" name="Rectangle 245"/>
            <xdr:cNvSpPr>
              <a:spLocks/>
            </xdr:cNvSpPr>
          </xdr:nvSpPr>
          <xdr:spPr>
            <a:xfrm>
              <a:off x="102" y="4665"/>
              <a:ext cx="212" cy="35"/>
            </a:xfrm>
            <a:prstGeom prst="rect">
              <a:avLst/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746" name="AutoShape 247"/>
            <xdr:cNvSpPr>
              <a:spLocks/>
            </xdr:cNvSpPr>
          </xdr:nvSpPr>
          <xdr:spPr>
            <a:xfrm>
              <a:off x="102" y="4554"/>
              <a:ext cx="206" cy="111"/>
            </a:xfrm>
            <a:prstGeom prst="triangle">
              <a:avLst>
                <a:gd name="adj" fmla="val 29611"/>
              </a:avLst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747" name="AutoShape 248"/>
            <xdr:cNvSpPr>
              <a:spLocks/>
            </xdr:cNvSpPr>
          </xdr:nvSpPr>
          <xdr:spPr>
            <a:xfrm rot="4854155" flipV="1">
              <a:off x="266" y="4549"/>
              <a:ext cx="12" cy="74"/>
            </a:xfrm>
            <a:prstGeom prst="triangle">
              <a:avLst>
                <a:gd name="adj" fmla="val -41166"/>
              </a:avLst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748" name="AutoShape 250"/>
            <xdr:cNvSpPr>
              <a:spLocks/>
            </xdr:cNvSpPr>
          </xdr:nvSpPr>
          <xdr:spPr>
            <a:xfrm rot="4029979" flipV="1">
              <a:off x="287" y="4608"/>
              <a:ext cx="13" cy="70"/>
            </a:xfrm>
            <a:prstGeom prst="triangle">
              <a:avLst>
                <a:gd name="adj" fmla="val -28162"/>
              </a:avLst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749" name="AutoShape 251"/>
            <xdr:cNvSpPr>
              <a:spLocks/>
            </xdr:cNvSpPr>
          </xdr:nvSpPr>
          <xdr:spPr>
            <a:xfrm rot="-10778104" flipV="1">
              <a:off x="386" y="4686"/>
              <a:ext cx="72" cy="12"/>
            </a:xfrm>
            <a:prstGeom prst="triangle">
              <a:avLst>
                <a:gd name="adj" fmla="val -26162"/>
              </a:avLst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750" name="AutoShape 255"/>
            <xdr:cNvSpPr>
              <a:spLocks/>
            </xdr:cNvSpPr>
          </xdr:nvSpPr>
          <xdr:spPr>
            <a:xfrm rot="-34470886" flipV="1">
              <a:off x="69" y="4672"/>
              <a:ext cx="58" cy="12"/>
            </a:xfrm>
            <a:prstGeom prst="triangle">
              <a:avLst>
                <a:gd name="adj" fmla="val -26162"/>
              </a:avLst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751" name="AutoShape 256"/>
            <xdr:cNvSpPr>
              <a:spLocks/>
            </xdr:cNvSpPr>
          </xdr:nvSpPr>
          <xdr:spPr>
            <a:xfrm rot="10320000" flipV="1">
              <a:off x="339" y="4676"/>
              <a:ext cx="84" cy="17"/>
            </a:xfrm>
            <a:prstGeom prst="triangle">
              <a:avLst>
                <a:gd name="adj" fmla="val 12888"/>
              </a:avLst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752" name="AutoShape 303"/>
            <xdr:cNvSpPr>
              <a:spLocks/>
            </xdr:cNvSpPr>
          </xdr:nvSpPr>
          <xdr:spPr>
            <a:xfrm rot="46170043" flipV="1">
              <a:off x="281" y="4671"/>
              <a:ext cx="47" cy="49"/>
            </a:xfrm>
            <a:prstGeom prst="triangle">
              <a:avLst>
                <a:gd name="adj" fmla="val -21305"/>
              </a:avLst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235</xdr:row>
      <xdr:rowOff>47625</xdr:rowOff>
    </xdr:from>
    <xdr:to>
      <xdr:col>6</xdr:col>
      <xdr:colOff>0</xdr:colOff>
      <xdr:row>237</xdr:row>
      <xdr:rowOff>0</xdr:rowOff>
    </xdr:to>
    <xdr:sp>
      <xdr:nvSpPr>
        <xdr:cNvPr id="753" name="Line 260"/>
        <xdr:cNvSpPr>
          <a:spLocks/>
        </xdr:cNvSpPr>
      </xdr:nvSpPr>
      <xdr:spPr>
        <a:xfrm>
          <a:off x="1314450" y="44434125"/>
          <a:ext cx="0" cy="3333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0</xdr:colOff>
      <xdr:row>236</xdr:row>
      <xdr:rowOff>57150</xdr:rowOff>
    </xdr:from>
    <xdr:to>
      <xdr:col>26</xdr:col>
      <xdr:colOff>0</xdr:colOff>
      <xdr:row>237</xdr:row>
      <xdr:rowOff>0</xdr:rowOff>
    </xdr:to>
    <xdr:sp>
      <xdr:nvSpPr>
        <xdr:cNvPr id="754" name="Line 306"/>
        <xdr:cNvSpPr>
          <a:spLocks/>
        </xdr:cNvSpPr>
      </xdr:nvSpPr>
      <xdr:spPr>
        <a:xfrm>
          <a:off x="5695950" y="44634150"/>
          <a:ext cx="0" cy="1333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133350</xdr:colOff>
      <xdr:row>237</xdr:row>
      <xdr:rowOff>0</xdr:rowOff>
    </xdr:from>
    <xdr:to>
      <xdr:col>28</xdr:col>
      <xdr:colOff>85725</xdr:colOff>
      <xdr:row>237</xdr:row>
      <xdr:rowOff>0</xdr:rowOff>
    </xdr:to>
    <xdr:sp>
      <xdr:nvSpPr>
        <xdr:cNvPr id="755" name="Line 143"/>
        <xdr:cNvSpPr>
          <a:spLocks/>
        </xdr:cNvSpPr>
      </xdr:nvSpPr>
      <xdr:spPr>
        <a:xfrm>
          <a:off x="571500" y="44767500"/>
          <a:ext cx="5648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16</xdr:col>
      <xdr:colOff>0</xdr:colOff>
      <xdr:row>237</xdr:row>
      <xdr:rowOff>0</xdr:rowOff>
    </xdr:from>
    <xdr:to>
      <xdr:col>16</xdr:col>
      <xdr:colOff>0</xdr:colOff>
      <xdr:row>237</xdr:row>
      <xdr:rowOff>95250</xdr:rowOff>
    </xdr:to>
    <xdr:sp>
      <xdr:nvSpPr>
        <xdr:cNvPr id="756" name="Line 307"/>
        <xdr:cNvSpPr>
          <a:spLocks/>
        </xdr:cNvSpPr>
      </xdr:nvSpPr>
      <xdr:spPr>
        <a:xfrm>
          <a:off x="3505200" y="44767500"/>
          <a:ext cx="0" cy="952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16</xdr:col>
      <xdr:colOff>0</xdr:colOff>
      <xdr:row>229</xdr:row>
      <xdr:rowOff>76200</xdr:rowOff>
    </xdr:from>
    <xdr:to>
      <xdr:col>16</xdr:col>
      <xdr:colOff>0</xdr:colOff>
      <xdr:row>237</xdr:row>
      <xdr:rowOff>0</xdr:rowOff>
    </xdr:to>
    <xdr:sp>
      <xdr:nvSpPr>
        <xdr:cNvPr id="757" name="Line 308"/>
        <xdr:cNvSpPr>
          <a:spLocks/>
        </xdr:cNvSpPr>
      </xdr:nvSpPr>
      <xdr:spPr>
        <a:xfrm>
          <a:off x="3505200" y="43319700"/>
          <a:ext cx="0" cy="14478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206</xdr:row>
      <xdr:rowOff>38100</xdr:rowOff>
    </xdr:from>
    <xdr:to>
      <xdr:col>28</xdr:col>
      <xdr:colOff>0</xdr:colOff>
      <xdr:row>241</xdr:row>
      <xdr:rowOff>85725</xdr:rowOff>
    </xdr:to>
    <xdr:grpSp>
      <xdr:nvGrpSpPr>
        <xdr:cNvPr id="758" name="Group 105"/>
        <xdr:cNvGrpSpPr>
          <a:grpSpLocks/>
        </xdr:cNvGrpSpPr>
      </xdr:nvGrpSpPr>
      <xdr:grpSpPr>
        <a:xfrm>
          <a:off x="657225" y="39281100"/>
          <a:ext cx="5476875" cy="6334125"/>
          <a:chOff x="51" y="3124"/>
          <a:chExt cx="425" cy="532"/>
        </a:xfrm>
        <a:solidFill>
          <a:srgbClr val="FFFFFF"/>
        </a:solidFill>
      </xdr:grpSpPr>
      <xdr:sp>
        <xdr:nvSpPr>
          <xdr:cNvPr id="759" name="Line 106"/>
          <xdr:cNvSpPr>
            <a:spLocks/>
          </xdr:cNvSpPr>
        </xdr:nvSpPr>
        <xdr:spPr>
          <a:xfrm>
            <a:off x="51" y="3125"/>
            <a:ext cx="0" cy="53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60" name="Line 107"/>
          <xdr:cNvSpPr>
            <a:spLocks/>
          </xdr:cNvSpPr>
        </xdr:nvSpPr>
        <xdr:spPr>
          <a:xfrm>
            <a:off x="102" y="3125"/>
            <a:ext cx="0" cy="53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61" name="Line 108"/>
          <xdr:cNvSpPr>
            <a:spLocks/>
          </xdr:cNvSpPr>
        </xdr:nvSpPr>
        <xdr:spPr>
          <a:xfrm>
            <a:off x="136" y="3126"/>
            <a:ext cx="0" cy="53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62" name="Line 109"/>
          <xdr:cNvSpPr>
            <a:spLocks/>
          </xdr:cNvSpPr>
        </xdr:nvSpPr>
        <xdr:spPr>
          <a:xfrm>
            <a:off x="204" y="3124"/>
            <a:ext cx="0" cy="53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63" name="Line 110"/>
          <xdr:cNvSpPr>
            <a:spLocks/>
          </xdr:cNvSpPr>
        </xdr:nvSpPr>
        <xdr:spPr>
          <a:xfrm>
            <a:off x="272" y="3124"/>
            <a:ext cx="0" cy="53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64" name="Line 111"/>
          <xdr:cNvSpPr>
            <a:spLocks/>
          </xdr:cNvSpPr>
        </xdr:nvSpPr>
        <xdr:spPr>
          <a:xfrm>
            <a:off x="340" y="3124"/>
            <a:ext cx="0" cy="53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65" name="Line 112"/>
          <xdr:cNvSpPr>
            <a:spLocks/>
          </xdr:cNvSpPr>
        </xdr:nvSpPr>
        <xdr:spPr>
          <a:xfrm>
            <a:off x="357" y="3125"/>
            <a:ext cx="0" cy="53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66" name="Line 113"/>
          <xdr:cNvSpPr>
            <a:spLocks/>
          </xdr:cNvSpPr>
        </xdr:nvSpPr>
        <xdr:spPr>
          <a:xfrm>
            <a:off x="391" y="3125"/>
            <a:ext cx="0" cy="53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67" name="Line 114"/>
          <xdr:cNvSpPr>
            <a:spLocks/>
          </xdr:cNvSpPr>
        </xdr:nvSpPr>
        <xdr:spPr>
          <a:xfrm>
            <a:off x="442" y="3125"/>
            <a:ext cx="0" cy="53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68" name="Line 115"/>
          <xdr:cNvSpPr>
            <a:spLocks/>
          </xdr:cNvSpPr>
        </xdr:nvSpPr>
        <xdr:spPr>
          <a:xfrm>
            <a:off x="476" y="3125"/>
            <a:ext cx="0" cy="53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69" name="Line 116"/>
          <xdr:cNvSpPr>
            <a:spLocks/>
          </xdr:cNvSpPr>
        </xdr:nvSpPr>
        <xdr:spPr>
          <a:xfrm>
            <a:off x="289" y="3125"/>
            <a:ext cx="0" cy="53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156</xdr:row>
      <xdr:rowOff>38100</xdr:rowOff>
    </xdr:from>
    <xdr:to>
      <xdr:col>28</xdr:col>
      <xdr:colOff>0</xdr:colOff>
      <xdr:row>191</xdr:row>
      <xdr:rowOff>133350</xdr:rowOff>
    </xdr:to>
    <xdr:grpSp>
      <xdr:nvGrpSpPr>
        <xdr:cNvPr id="770" name="Group 681"/>
        <xdr:cNvGrpSpPr>
          <a:grpSpLocks/>
        </xdr:cNvGrpSpPr>
      </xdr:nvGrpSpPr>
      <xdr:grpSpPr>
        <a:xfrm>
          <a:off x="657225" y="29756100"/>
          <a:ext cx="5476875" cy="6762750"/>
          <a:chOff x="51" y="3124"/>
          <a:chExt cx="425" cy="532"/>
        </a:xfrm>
        <a:solidFill>
          <a:srgbClr val="FFFFFF"/>
        </a:solidFill>
      </xdr:grpSpPr>
      <xdr:sp>
        <xdr:nvSpPr>
          <xdr:cNvPr id="771" name="Line 488"/>
          <xdr:cNvSpPr>
            <a:spLocks/>
          </xdr:cNvSpPr>
        </xdr:nvSpPr>
        <xdr:spPr>
          <a:xfrm>
            <a:off x="51" y="3125"/>
            <a:ext cx="0" cy="53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72" name="Line 489"/>
          <xdr:cNvSpPr>
            <a:spLocks/>
          </xdr:cNvSpPr>
        </xdr:nvSpPr>
        <xdr:spPr>
          <a:xfrm>
            <a:off x="102" y="3125"/>
            <a:ext cx="0" cy="53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73" name="Line 490"/>
          <xdr:cNvSpPr>
            <a:spLocks/>
          </xdr:cNvSpPr>
        </xdr:nvSpPr>
        <xdr:spPr>
          <a:xfrm>
            <a:off x="136" y="3126"/>
            <a:ext cx="0" cy="53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74" name="Line 491"/>
          <xdr:cNvSpPr>
            <a:spLocks/>
          </xdr:cNvSpPr>
        </xdr:nvSpPr>
        <xdr:spPr>
          <a:xfrm>
            <a:off x="204" y="3124"/>
            <a:ext cx="0" cy="53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75" name="Line 492"/>
          <xdr:cNvSpPr>
            <a:spLocks/>
          </xdr:cNvSpPr>
        </xdr:nvSpPr>
        <xdr:spPr>
          <a:xfrm>
            <a:off x="272" y="3124"/>
            <a:ext cx="0" cy="53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76" name="Line 493"/>
          <xdr:cNvSpPr>
            <a:spLocks/>
          </xdr:cNvSpPr>
        </xdr:nvSpPr>
        <xdr:spPr>
          <a:xfrm>
            <a:off x="340" y="3124"/>
            <a:ext cx="0" cy="53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77" name="Line 494"/>
          <xdr:cNvSpPr>
            <a:spLocks/>
          </xdr:cNvSpPr>
        </xdr:nvSpPr>
        <xdr:spPr>
          <a:xfrm>
            <a:off x="357" y="3125"/>
            <a:ext cx="0" cy="53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78" name="Line 495"/>
          <xdr:cNvSpPr>
            <a:spLocks/>
          </xdr:cNvSpPr>
        </xdr:nvSpPr>
        <xdr:spPr>
          <a:xfrm>
            <a:off x="391" y="3125"/>
            <a:ext cx="0" cy="53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79" name="Line 496"/>
          <xdr:cNvSpPr>
            <a:spLocks/>
          </xdr:cNvSpPr>
        </xdr:nvSpPr>
        <xdr:spPr>
          <a:xfrm>
            <a:off x="442" y="3125"/>
            <a:ext cx="0" cy="53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80" name="Line 497"/>
          <xdr:cNvSpPr>
            <a:spLocks/>
          </xdr:cNvSpPr>
        </xdr:nvSpPr>
        <xdr:spPr>
          <a:xfrm>
            <a:off x="476" y="3125"/>
            <a:ext cx="0" cy="53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81" name="Line 498"/>
          <xdr:cNvSpPr>
            <a:spLocks/>
          </xdr:cNvSpPr>
        </xdr:nvSpPr>
        <xdr:spPr>
          <a:xfrm>
            <a:off x="289" y="3125"/>
            <a:ext cx="0" cy="53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291</xdr:row>
      <xdr:rowOff>104775</xdr:rowOff>
    </xdr:from>
    <xdr:to>
      <xdr:col>31</xdr:col>
      <xdr:colOff>0</xdr:colOff>
      <xdr:row>294</xdr:row>
      <xdr:rowOff>0</xdr:rowOff>
    </xdr:to>
    <xdr:grpSp>
      <xdr:nvGrpSpPr>
        <xdr:cNvPr id="782" name="Group 357"/>
        <xdr:cNvGrpSpPr>
          <a:grpSpLocks/>
        </xdr:cNvGrpSpPr>
      </xdr:nvGrpSpPr>
      <xdr:grpSpPr>
        <a:xfrm>
          <a:off x="5695950" y="55159275"/>
          <a:ext cx="1095375" cy="466725"/>
          <a:chOff x="442" y="4851"/>
          <a:chExt cx="85" cy="49"/>
        </a:xfrm>
        <a:solidFill>
          <a:srgbClr val="FFFFFF"/>
        </a:solidFill>
      </xdr:grpSpPr>
      <xdr:sp>
        <xdr:nvSpPr>
          <xdr:cNvPr id="783" name="Line 351"/>
          <xdr:cNvSpPr>
            <a:spLocks/>
          </xdr:cNvSpPr>
        </xdr:nvSpPr>
        <xdr:spPr>
          <a:xfrm>
            <a:off x="442" y="4870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84" name="Line 352"/>
          <xdr:cNvSpPr>
            <a:spLocks/>
          </xdr:cNvSpPr>
        </xdr:nvSpPr>
        <xdr:spPr>
          <a:xfrm>
            <a:off x="493" y="485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85" name="Line 353"/>
          <xdr:cNvSpPr>
            <a:spLocks/>
          </xdr:cNvSpPr>
        </xdr:nvSpPr>
        <xdr:spPr>
          <a:xfrm>
            <a:off x="527" y="4861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297</xdr:row>
      <xdr:rowOff>123825</xdr:rowOff>
    </xdr:from>
    <xdr:to>
      <xdr:col>8</xdr:col>
      <xdr:colOff>9525</xdr:colOff>
      <xdr:row>299</xdr:row>
      <xdr:rowOff>38100</xdr:rowOff>
    </xdr:to>
    <xdr:grpSp>
      <xdr:nvGrpSpPr>
        <xdr:cNvPr id="786" name="Group 358"/>
        <xdr:cNvGrpSpPr>
          <a:grpSpLocks/>
        </xdr:cNvGrpSpPr>
      </xdr:nvGrpSpPr>
      <xdr:grpSpPr>
        <a:xfrm>
          <a:off x="666750" y="56321325"/>
          <a:ext cx="1095375" cy="295275"/>
          <a:chOff x="442" y="4851"/>
          <a:chExt cx="85" cy="49"/>
        </a:xfrm>
        <a:solidFill>
          <a:srgbClr val="FFFFFF"/>
        </a:solidFill>
      </xdr:grpSpPr>
      <xdr:sp>
        <xdr:nvSpPr>
          <xdr:cNvPr id="787" name="Line 359"/>
          <xdr:cNvSpPr>
            <a:spLocks/>
          </xdr:cNvSpPr>
        </xdr:nvSpPr>
        <xdr:spPr>
          <a:xfrm>
            <a:off x="442" y="4870"/>
            <a:ext cx="0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88" name="Line 360"/>
          <xdr:cNvSpPr>
            <a:spLocks/>
          </xdr:cNvSpPr>
        </xdr:nvSpPr>
        <xdr:spPr>
          <a:xfrm>
            <a:off x="493" y="4851"/>
            <a:ext cx="0" cy="49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89" name="Line 361"/>
          <xdr:cNvSpPr>
            <a:spLocks/>
          </xdr:cNvSpPr>
        </xdr:nvSpPr>
        <xdr:spPr>
          <a:xfrm>
            <a:off x="527" y="4861"/>
            <a:ext cx="0" cy="39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</xdr:col>
      <xdr:colOff>104775</xdr:colOff>
      <xdr:row>299</xdr:row>
      <xdr:rowOff>76200</xdr:rowOff>
    </xdr:from>
    <xdr:to>
      <xdr:col>22</xdr:col>
      <xdr:colOff>133350</xdr:colOff>
      <xdr:row>301</xdr:row>
      <xdr:rowOff>76200</xdr:rowOff>
    </xdr:to>
    <xdr:grpSp>
      <xdr:nvGrpSpPr>
        <xdr:cNvPr id="790" name="Group 365"/>
        <xdr:cNvGrpSpPr>
          <a:grpSpLocks/>
        </xdr:cNvGrpSpPr>
      </xdr:nvGrpSpPr>
      <xdr:grpSpPr>
        <a:xfrm>
          <a:off x="323850" y="56654700"/>
          <a:ext cx="4629150" cy="381000"/>
          <a:chOff x="25" y="5028"/>
          <a:chExt cx="359" cy="40"/>
        </a:xfrm>
        <a:solidFill>
          <a:srgbClr val="FFFFFF"/>
        </a:solidFill>
      </xdr:grpSpPr>
      <xdr:sp>
        <xdr:nvSpPr>
          <xdr:cNvPr id="791" name="Line 362"/>
          <xdr:cNvSpPr>
            <a:spLocks/>
          </xdr:cNvSpPr>
        </xdr:nvSpPr>
        <xdr:spPr>
          <a:xfrm>
            <a:off x="25" y="5040"/>
            <a:ext cx="3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92" name="AutoShape 363"/>
          <xdr:cNvSpPr>
            <a:spLocks noChangeAspect="1"/>
          </xdr:cNvSpPr>
        </xdr:nvSpPr>
        <xdr:spPr>
          <a:xfrm flipH="1">
            <a:off x="35" y="5028"/>
            <a:ext cx="99" cy="12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793" name="AutoShape 364"/>
          <xdr:cNvSpPr>
            <a:spLocks noChangeAspect="1"/>
          </xdr:cNvSpPr>
        </xdr:nvSpPr>
        <xdr:spPr>
          <a:xfrm rot="10800000" flipH="1">
            <a:off x="136" y="5040"/>
            <a:ext cx="238" cy="28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</xdr:col>
      <xdr:colOff>114300</xdr:colOff>
      <xdr:row>490</xdr:row>
      <xdr:rowOff>9525</xdr:rowOff>
    </xdr:from>
    <xdr:to>
      <xdr:col>22</xdr:col>
      <xdr:colOff>142875</xdr:colOff>
      <xdr:row>494</xdr:row>
      <xdr:rowOff>0</xdr:rowOff>
    </xdr:to>
    <xdr:grpSp>
      <xdr:nvGrpSpPr>
        <xdr:cNvPr id="794" name="Group 734"/>
        <xdr:cNvGrpSpPr>
          <a:grpSpLocks/>
        </xdr:cNvGrpSpPr>
      </xdr:nvGrpSpPr>
      <xdr:grpSpPr>
        <a:xfrm>
          <a:off x="333375" y="92973525"/>
          <a:ext cx="4629150" cy="752475"/>
          <a:chOff x="26" y="8889"/>
          <a:chExt cx="359" cy="79"/>
        </a:xfrm>
        <a:solidFill>
          <a:srgbClr val="FFFFFF"/>
        </a:solidFill>
      </xdr:grpSpPr>
      <xdr:grpSp>
        <xdr:nvGrpSpPr>
          <xdr:cNvPr id="795" name="Group 416"/>
          <xdr:cNvGrpSpPr>
            <a:grpSpLocks/>
          </xdr:cNvGrpSpPr>
        </xdr:nvGrpSpPr>
        <xdr:grpSpPr>
          <a:xfrm>
            <a:off x="26" y="8940"/>
            <a:ext cx="359" cy="28"/>
            <a:chOff x="26" y="5720"/>
            <a:chExt cx="359" cy="28"/>
          </a:xfrm>
          <a:solidFill>
            <a:srgbClr val="FFFFFF"/>
          </a:solidFill>
        </xdr:grpSpPr>
        <xdr:sp>
          <xdr:nvSpPr>
            <xdr:cNvPr id="796" name="Line 407"/>
            <xdr:cNvSpPr>
              <a:spLocks/>
            </xdr:cNvSpPr>
          </xdr:nvSpPr>
          <xdr:spPr>
            <a:xfrm>
              <a:off x="26" y="5720"/>
              <a:ext cx="35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797" name="AutoShape 409"/>
            <xdr:cNvSpPr>
              <a:spLocks noChangeAspect="1"/>
            </xdr:cNvSpPr>
          </xdr:nvSpPr>
          <xdr:spPr>
            <a:xfrm rot="10800000" flipH="1">
              <a:off x="137" y="5720"/>
              <a:ext cx="238" cy="28"/>
            </a:xfrm>
            <a:prstGeom prst="rtTriangle">
              <a:avLst/>
            </a:prstGeom>
            <a:pattFill prst="ltVert">
              <a:fgClr>
                <a:srgbClr val="FF0000"/>
              </a:fgClr>
              <a:bgClr>
                <a:srgbClr val="FFFFFF"/>
              </a:bgClr>
            </a:patt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798" name="AutoShape 410"/>
            <xdr:cNvSpPr>
              <a:spLocks/>
            </xdr:cNvSpPr>
          </xdr:nvSpPr>
          <xdr:spPr>
            <a:xfrm rot="10800000">
              <a:off x="34" y="5720"/>
              <a:ext cx="103" cy="28"/>
            </a:xfrm>
            <a:prstGeom prst="rtTriangle">
              <a:avLst/>
            </a:prstGeom>
            <a:pattFill prst="ltVert">
              <a:fgClr>
                <a:srgbClr val="FF0000"/>
              </a:fgClr>
              <a:bgClr>
                <a:srgbClr val="FFFFFF"/>
              </a:bgClr>
            </a:patt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799" name="Group 412"/>
          <xdr:cNvGrpSpPr>
            <a:grpSpLocks/>
          </xdr:cNvGrpSpPr>
        </xdr:nvGrpSpPr>
        <xdr:grpSpPr>
          <a:xfrm>
            <a:off x="136" y="8889"/>
            <a:ext cx="85" cy="49"/>
            <a:chOff x="442" y="4851"/>
            <a:chExt cx="85" cy="49"/>
          </a:xfrm>
          <a:solidFill>
            <a:srgbClr val="FFFFFF"/>
          </a:solidFill>
        </xdr:grpSpPr>
        <xdr:sp>
          <xdr:nvSpPr>
            <xdr:cNvPr id="800" name="Line 413"/>
            <xdr:cNvSpPr>
              <a:spLocks/>
            </xdr:cNvSpPr>
          </xdr:nvSpPr>
          <xdr:spPr>
            <a:xfrm>
              <a:off x="442" y="4870"/>
              <a:ext cx="0" cy="29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801" name="Line 414"/>
            <xdr:cNvSpPr>
              <a:spLocks/>
            </xdr:cNvSpPr>
          </xdr:nvSpPr>
          <xdr:spPr>
            <a:xfrm>
              <a:off x="493" y="4851"/>
              <a:ext cx="0" cy="4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802" name="Line 415"/>
            <xdr:cNvSpPr>
              <a:spLocks/>
            </xdr:cNvSpPr>
          </xdr:nvSpPr>
          <xdr:spPr>
            <a:xfrm>
              <a:off x="527" y="4861"/>
              <a:ext cx="0" cy="3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114300</xdr:colOff>
      <xdr:row>500</xdr:row>
      <xdr:rowOff>9525</xdr:rowOff>
    </xdr:from>
    <xdr:to>
      <xdr:col>22</xdr:col>
      <xdr:colOff>142875</xdr:colOff>
      <xdr:row>501</xdr:row>
      <xdr:rowOff>85725</xdr:rowOff>
    </xdr:to>
    <xdr:grpSp>
      <xdr:nvGrpSpPr>
        <xdr:cNvPr id="803" name="Group 417"/>
        <xdr:cNvGrpSpPr>
          <a:grpSpLocks/>
        </xdr:cNvGrpSpPr>
      </xdr:nvGrpSpPr>
      <xdr:grpSpPr>
        <a:xfrm>
          <a:off x="333375" y="94878525"/>
          <a:ext cx="4629150" cy="266700"/>
          <a:chOff x="26" y="5720"/>
          <a:chExt cx="359" cy="28"/>
        </a:xfrm>
        <a:solidFill>
          <a:srgbClr val="FFFFFF"/>
        </a:solidFill>
      </xdr:grpSpPr>
      <xdr:sp>
        <xdr:nvSpPr>
          <xdr:cNvPr id="804" name="Line 418"/>
          <xdr:cNvSpPr>
            <a:spLocks/>
          </xdr:cNvSpPr>
        </xdr:nvSpPr>
        <xdr:spPr>
          <a:xfrm>
            <a:off x="26" y="5720"/>
            <a:ext cx="3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05" name="AutoShape 419"/>
          <xdr:cNvSpPr>
            <a:spLocks noChangeAspect="1"/>
          </xdr:cNvSpPr>
        </xdr:nvSpPr>
        <xdr:spPr>
          <a:xfrm rot="10800000" flipH="1">
            <a:off x="137" y="5720"/>
            <a:ext cx="238" cy="28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06" name="AutoShape 420"/>
          <xdr:cNvSpPr>
            <a:spLocks/>
          </xdr:cNvSpPr>
        </xdr:nvSpPr>
        <xdr:spPr>
          <a:xfrm rot="10800000">
            <a:off x="34" y="5720"/>
            <a:ext cx="103" cy="28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</xdr:col>
      <xdr:colOff>114300</xdr:colOff>
      <xdr:row>505</xdr:row>
      <xdr:rowOff>9525</xdr:rowOff>
    </xdr:from>
    <xdr:to>
      <xdr:col>22</xdr:col>
      <xdr:colOff>142875</xdr:colOff>
      <xdr:row>506</xdr:row>
      <xdr:rowOff>85725</xdr:rowOff>
    </xdr:to>
    <xdr:grpSp>
      <xdr:nvGrpSpPr>
        <xdr:cNvPr id="807" name="Group 421"/>
        <xdr:cNvGrpSpPr>
          <a:grpSpLocks/>
        </xdr:cNvGrpSpPr>
      </xdr:nvGrpSpPr>
      <xdr:grpSpPr>
        <a:xfrm>
          <a:off x="333375" y="95831025"/>
          <a:ext cx="4629150" cy="266700"/>
          <a:chOff x="26" y="5720"/>
          <a:chExt cx="359" cy="28"/>
        </a:xfrm>
        <a:solidFill>
          <a:srgbClr val="FFFFFF"/>
        </a:solidFill>
      </xdr:grpSpPr>
      <xdr:sp>
        <xdr:nvSpPr>
          <xdr:cNvPr id="808" name="Line 422"/>
          <xdr:cNvSpPr>
            <a:spLocks/>
          </xdr:cNvSpPr>
        </xdr:nvSpPr>
        <xdr:spPr>
          <a:xfrm>
            <a:off x="26" y="5720"/>
            <a:ext cx="3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09" name="AutoShape 423"/>
          <xdr:cNvSpPr>
            <a:spLocks noChangeAspect="1"/>
          </xdr:cNvSpPr>
        </xdr:nvSpPr>
        <xdr:spPr>
          <a:xfrm rot="10800000" flipH="1">
            <a:off x="137" y="5720"/>
            <a:ext cx="238" cy="28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10" name="AutoShape 424"/>
          <xdr:cNvSpPr>
            <a:spLocks/>
          </xdr:cNvSpPr>
        </xdr:nvSpPr>
        <xdr:spPr>
          <a:xfrm rot="10800000">
            <a:off x="34" y="5720"/>
            <a:ext cx="103" cy="28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497</xdr:row>
      <xdr:rowOff>104775</xdr:rowOff>
    </xdr:from>
    <xdr:to>
      <xdr:col>10</xdr:col>
      <xdr:colOff>0</xdr:colOff>
      <xdr:row>500</xdr:row>
      <xdr:rowOff>0</xdr:rowOff>
    </xdr:to>
    <xdr:grpSp>
      <xdr:nvGrpSpPr>
        <xdr:cNvPr id="811" name="Group 425"/>
        <xdr:cNvGrpSpPr>
          <a:grpSpLocks/>
        </xdr:cNvGrpSpPr>
      </xdr:nvGrpSpPr>
      <xdr:grpSpPr>
        <a:xfrm>
          <a:off x="1095375" y="94402275"/>
          <a:ext cx="1095375" cy="466725"/>
          <a:chOff x="442" y="4851"/>
          <a:chExt cx="85" cy="49"/>
        </a:xfrm>
        <a:solidFill>
          <a:srgbClr val="FFFFFF"/>
        </a:solidFill>
      </xdr:grpSpPr>
      <xdr:sp>
        <xdr:nvSpPr>
          <xdr:cNvPr id="812" name="Line 426"/>
          <xdr:cNvSpPr>
            <a:spLocks/>
          </xdr:cNvSpPr>
        </xdr:nvSpPr>
        <xdr:spPr>
          <a:xfrm>
            <a:off x="442" y="4870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13" name="Line 427"/>
          <xdr:cNvSpPr>
            <a:spLocks/>
          </xdr:cNvSpPr>
        </xdr:nvSpPr>
        <xdr:spPr>
          <a:xfrm>
            <a:off x="493" y="4851"/>
            <a:ext cx="0" cy="4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14" name="Line 428"/>
          <xdr:cNvSpPr>
            <a:spLocks/>
          </xdr:cNvSpPr>
        </xdr:nvSpPr>
        <xdr:spPr>
          <a:xfrm>
            <a:off x="527" y="4861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502</xdr:row>
      <xdr:rowOff>85725</xdr:rowOff>
    </xdr:from>
    <xdr:to>
      <xdr:col>8</xdr:col>
      <xdr:colOff>0</xdr:colOff>
      <xdr:row>504</xdr:row>
      <xdr:rowOff>171450</xdr:rowOff>
    </xdr:to>
    <xdr:grpSp>
      <xdr:nvGrpSpPr>
        <xdr:cNvPr id="815" name="Group 429"/>
        <xdr:cNvGrpSpPr>
          <a:grpSpLocks/>
        </xdr:cNvGrpSpPr>
      </xdr:nvGrpSpPr>
      <xdr:grpSpPr>
        <a:xfrm>
          <a:off x="657225" y="95335725"/>
          <a:ext cx="1095375" cy="466725"/>
          <a:chOff x="442" y="4851"/>
          <a:chExt cx="85" cy="49"/>
        </a:xfrm>
        <a:solidFill>
          <a:srgbClr val="FFFFFF"/>
        </a:solidFill>
      </xdr:grpSpPr>
      <xdr:sp>
        <xdr:nvSpPr>
          <xdr:cNvPr id="816" name="Line 430"/>
          <xdr:cNvSpPr>
            <a:spLocks/>
          </xdr:cNvSpPr>
        </xdr:nvSpPr>
        <xdr:spPr>
          <a:xfrm>
            <a:off x="442" y="4870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17" name="Line 431"/>
          <xdr:cNvSpPr>
            <a:spLocks/>
          </xdr:cNvSpPr>
        </xdr:nvSpPr>
        <xdr:spPr>
          <a:xfrm>
            <a:off x="493" y="485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18" name="Line 432"/>
          <xdr:cNvSpPr>
            <a:spLocks/>
          </xdr:cNvSpPr>
        </xdr:nvSpPr>
        <xdr:spPr>
          <a:xfrm>
            <a:off x="527" y="4861"/>
            <a:ext cx="0" cy="3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508</xdr:row>
      <xdr:rowOff>0</xdr:rowOff>
    </xdr:from>
    <xdr:to>
      <xdr:col>39</xdr:col>
      <xdr:colOff>0</xdr:colOff>
      <xdr:row>530</xdr:row>
      <xdr:rowOff>0</xdr:rowOff>
    </xdr:to>
    <xdr:graphicFrame>
      <xdr:nvGraphicFramePr>
        <xdr:cNvPr id="819" name="Chart 439"/>
        <xdr:cNvGraphicFramePr/>
      </xdr:nvGraphicFramePr>
      <xdr:xfrm>
        <a:off x="0" y="96393000"/>
        <a:ext cx="8582025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292</xdr:row>
      <xdr:rowOff>180975</xdr:rowOff>
    </xdr:from>
    <xdr:to>
      <xdr:col>22</xdr:col>
      <xdr:colOff>133350</xdr:colOff>
      <xdr:row>293</xdr:row>
      <xdr:rowOff>152400</xdr:rowOff>
    </xdr:to>
    <xdr:grpSp>
      <xdr:nvGrpSpPr>
        <xdr:cNvPr id="820" name="Group 466"/>
        <xdr:cNvGrpSpPr>
          <a:grpSpLocks/>
        </xdr:cNvGrpSpPr>
      </xdr:nvGrpSpPr>
      <xdr:grpSpPr>
        <a:xfrm>
          <a:off x="219075" y="55425975"/>
          <a:ext cx="4733925" cy="161925"/>
          <a:chOff x="17" y="4919"/>
          <a:chExt cx="367" cy="17"/>
        </a:xfrm>
        <a:solidFill>
          <a:srgbClr val="FFFFFF"/>
        </a:solidFill>
      </xdr:grpSpPr>
      <xdr:sp>
        <xdr:nvSpPr>
          <xdr:cNvPr id="821" name="Line 350"/>
          <xdr:cNvSpPr>
            <a:spLocks/>
          </xdr:cNvSpPr>
        </xdr:nvSpPr>
        <xdr:spPr>
          <a:xfrm>
            <a:off x="34" y="4920"/>
            <a:ext cx="34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grpSp>
        <xdr:nvGrpSpPr>
          <xdr:cNvPr id="822" name="Group 454"/>
          <xdr:cNvGrpSpPr>
            <a:grpSpLocks/>
          </xdr:cNvGrpSpPr>
        </xdr:nvGrpSpPr>
        <xdr:grpSpPr>
          <a:xfrm>
            <a:off x="17" y="4919"/>
            <a:ext cx="32" cy="17"/>
            <a:chOff x="68" y="2961"/>
            <a:chExt cx="32" cy="17"/>
          </a:xfrm>
          <a:solidFill>
            <a:srgbClr val="FFFFFF"/>
          </a:solidFill>
        </xdr:grpSpPr>
        <xdr:grpSp>
          <xdr:nvGrpSpPr>
            <xdr:cNvPr id="823" name="Group 455"/>
            <xdr:cNvGrpSpPr>
              <a:grpSpLocks/>
            </xdr:cNvGrpSpPr>
          </xdr:nvGrpSpPr>
          <xdr:grpSpPr>
            <a:xfrm>
              <a:off x="76" y="2961"/>
              <a:ext cx="19" cy="11"/>
              <a:chOff x="76" y="2961"/>
              <a:chExt cx="19" cy="11"/>
            </a:xfrm>
            <a:solidFill>
              <a:srgbClr val="FFFFFF"/>
            </a:solidFill>
          </xdr:grpSpPr>
          <xdr:sp>
            <xdr:nvSpPr>
              <xdr:cNvPr id="824" name="AutoShape 456"/>
              <xdr:cNvSpPr>
                <a:spLocks/>
              </xdr:cNvSpPr>
            </xdr:nvSpPr>
            <xdr:spPr>
              <a:xfrm>
                <a:off x="76" y="2964"/>
                <a:ext cx="19" cy="8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825" name="Oval 457"/>
              <xdr:cNvSpPr>
                <a:spLocks/>
              </xdr:cNvSpPr>
            </xdr:nvSpPr>
            <xdr:spPr>
              <a:xfrm>
                <a:off x="82" y="2961"/>
                <a:ext cx="6" cy="6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</xdr:grpSp>
        <xdr:sp>
          <xdr:nvSpPr>
            <xdr:cNvPr id="826" name="Oval 458"/>
            <xdr:cNvSpPr>
              <a:spLocks/>
            </xdr:cNvSpPr>
          </xdr:nvSpPr>
          <xdr:spPr>
            <a:xfrm>
              <a:off x="82" y="2972"/>
              <a:ext cx="6" cy="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827" name="Line 459"/>
            <xdr:cNvSpPr>
              <a:spLocks/>
            </xdr:cNvSpPr>
          </xdr:nvSpPr>
          <xdr:spPr>
            <a:xfrm flipV="1">
              <a:off x="68" y="2978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828" name="Group 461"/>
          <xdr:cNvGrpSpPr>
            <a:grpSpLocks/>
          </xdr:cNvGrpSpPr>
        </xdr:nvGrpSpPr>
        <xdr:grpSpPr>
          <a:xfrm>
            <a:off x="365" y="4921"/>
            <a:ext cx="19" cy="11"/>
            <a:chOff x="76" y="2961"/>
            <a:chExt cx="19" cy="11"/>
          </a:xfrm>
          <a:solidFill>
            <a:srgbClr val="FFFFFF"/>
          </a:solidFill>
        </xdr:grpSpPr>
        <xdr:sp>
          <xdr:nvSpPr>
            <xdr:cNvPr id="829" name="AutoShape 462"/>
            <xdr:cNvSpPr>
              <a:spLocks/>
            </xdr:cNvSpPr>
          </xdr:nvSpPr>
          <xdr:spPr>
            <a:xfrm>
              <a:off x="76" y="2964"/>
              <a:ext cx="19" cy="8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830" name="Oval 463"/>
            <xdr:cNvSpPr>
              <a:spLocks/>
            </xdr:cNvSpPr>
          </xdr:nvSpPr>
          <xdr:spPr>
            <a:xfrm>
              <a:off x="82" y="2961"/>
              <a:ext cx="6" cy="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486</xdr:row>
      <xdr:rowOff>180975</xdr:rowOff>
    </xdr:from>
    <xdr:to>
      <xdr:col>22</xdr:col>
      <xdr:colOff>133350</xdr:colOff>
      <xdr:row>487</xdr:row>
      <xdr:rowOff>152400</xdr:rowOff>
    </xdr:to>
    <xdr:grpSp>
      <xdr:nvGrpSpPr>
        <xdr:cNvPr id="831" name="Group 467"/>
        <xdr:cNvGrpSpPr>
          <a:grpSpLocks/>
        </xdr:cNvGrpSpPr>
      </xdr:nvGrpSpPr>
      <xdr:grpSpPr>
        <a:xfrm>
          <a:off x="219075" y="92382975"/>
          <a:ext cx="4733925" cy="161925"/>
          <a:chOff x="17" y="4919"/>
          <a:chExt cx="367" cy="17"/>
        </a:xfrm>
        <a:solidFill>
          <a:srgbClr val="FFFFFF"/>
        </a:solidFill>
      </xdr:grpSpPr>
      <xdr:sp>
        <xdr:nvSpPr>
          <xdr:cNvPr id="832" name="Line 468"/>
          <xdr:cNvSpPr>
            <a:spLocks/>
          </xdr:cNvSpPr>
        </xdr:nvSpPr>
        <xdr:spPr>
          <a:xfrm>
            <a:off x="34" y="4920"/>
            <a:ext cx="34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grpSp>
        <xdr:nvGrpSpPr>
          <xdr:cNvPr id="833" name="Group 469"/>
          <xdr:cNvGrpSpPr>
            <a:grpSpLocks/>
          </xdr:cNvGrpSpPr>
        </xdr:nvGrpSpPr>
        <xdr:grpSpPr>
          <a:xfrm>
            <a:off x="17" y="4919"/>
            <a:ext cx="32" cy="17"/>
            <a:chOff x="68" y="2961"/>
            <a:chExt cx="32" cy="17"/>
          </a:xfrm>
          <a:solidFill>
            <a:srgbClr val="FFFFFF"/>
          </a:solidFill>
        </xdr:grpSpPr>
        <xdr:grpSp>
          <xdr:nvGrpSpPr>
            <xdr:cNvPr id="834" name="Group 470"/>
            <xdr:cNvGrpSpPr>
              <a:grpSpLocks/>
            </xdr:cNvGrpSpPr>
          </xdr:nvGrpSpPr>
          <xdr:grpSpPr>
            <a:xfrm>
              <a:off x="76" y="2961"/>
              <a:ext cx="19" cy="11"/>
              <a:chOff x="76" y="2961"/>
              <a:chExt cx="19" cy="11"/>
            </a:xfrm>
            <a:solidFill>
              <a:srgbClr val="FFFFFF"/>
            </a:solidFill>
          </xdr:grpSpPr>
          <xdr:sp>
            <xdr:nvSpPr>
              <xdr:cNvPr id="835" name="AutoShape 471"/>
              <xdr:cNvSpPr>
                <a:spLocks/>
              </xdr:cNvSpPr>
            </xdr:nvSpPr>
            <xdr:spPr>
              <a:xfrm>
                <a:off x="76" y="2964"/>
                <a:ext cx="19" cy="8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836" name="Oval 472"/>
              <xdr:cNvSpPr>
                <a:spLocks/>
              </xdr:cNvSpPr>
            </xdr:nvSpPr>
            <xdr:spPr>
              <a:xfrm>
                <a:off x="82" y="2961"/>
                <a:ext cx="6" cy="6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</xdr:grpSp>
        <xdr:sp>
          <xdr:nvSpPr>
            <xdr:cNvPr id="837" name="Oval 473"/>
            <xdr:cNvSpPr>
              <a:spLocks/>
            </xdr:cNvSpPr>
          </xdr:nvSpPr>
          <xdr:spPr>
            <a:xfrm>
              <a:off x="82" y="2972"/>
              <a:ext cx="6" cy="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838" name="Line 474"/>
            <xdr:cNvSpPr>
              <a:spLocks/>
            </xdr:cNvSpPr>
          </xdr:nvSpPr>
          <xdr:spPr>
            <a:xfrm flipV="1">
              <a:off x="68" y="2978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839" name="Group 475"/>
          <xdr:cNvGrpSpPr>
            <a:grpSpLocks/>
          </xdr:cNvGrpSpPr>
        </xdr:nvGrpSpPr>
        <xdr:grpSpPr>
          <a:xfrm>
            <a:off x="365" y="4921"/>
            <a:ext cx="19" cy="11"/>
            <a:chOff x="76" y="2961"/>
            <a:chExt cx="19" cy="11"/>
          </a:xfrm>
          <a:solidFill>
            <a:srgbClr val="FFFFFF"/>
          </a:solidFill>
        </xdr:grpSpPr>
        <xdr:sp>
          <xdr:nvSpPr>
            <xdr:cNvPr id="840" name="AutoShape 476"/>
            <xdr:cNvSpPr>
              <a:spLocks/>
            </xdr:cNvSpPr>
          </xdr:nvSpPr>
          <xdr:spPr>
            <a:xfrm>
              <a:off x="76" y="2964"/>
              <a:ext cx="19" cy="8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841" name="Oval 477"/>
            <xdr:cNvSpPr>
              <a:spLocks/>
            </xdr:cNvSpPr>
          </xdr:nvSpPr>
          <xdr:spPr>
            <a:xfrm>
              <a:off x="82" y="2961"/>
              <a:ext cx="6" cy="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22</xdr:col>
      <xdr:colOff>0</xdr:colOff>
      <xdr:row>487</xdr:row>
      <xdr:rowOff>0</xdr:rowOff>
    </xdr:from>
    <xdr:to>
      <xdr:col>27</xdr:col>
      <xdr:colOff>9525</xdr:colOff>
      <xdr:row>487</xdr:row>
      <xdr:rowOff>0</xdr:rowOff>
    </xdr:to>
    <xdr:sp>
      <xdr:nvSpPr>
        <xdr:cNvPr id="842" name="Line 479"/>
        <xdr:cNvSpPr>
          <a:spLocks/>
        </xdr:cNvSpPr>
      </xdr:nvSpPr>
      <xdr:spPr>
        <a:xfrm>
          <a:off x="4819650" y="92392500"/>
          <a:ext cx="110490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0</xdr:colOff>
      <xdr:row>484</xdr:row>
      <xdr:rowOff>76200</xdr:rowOff>
    </xdr:from>
    <xdr:to>
      <xdr:col>27</xdr:col>
      <xdr:colOff>0</xdr:colOff>
      <xdr:row>486</xdr:row>
      <xdr:rowOff>161925</xdr:rowOff>
    </xdr:to>
    <xdr:grpSp>
      <xdr:nvGrpSpPr>
        <xdr:cNvPr id="843" name="Group 484"/>
        <xdr:cNvGrpSpPr>
          <a:grpSpLocks/>
        </xdr:cNvGrpSpPr>
      </xdr:nvGrpSpPr>
      <xdr:grpSpPr>
        <a:xfrm>
          <a:off x="4819650" y="91897200"/>
          <a:ext cx="1095375" cy="466725"/>
          <a:chOff x="374" y="5608"/>
          <a:chExt cx="85" cy="49"/>
        </a:xfrm>
        <a:solidFill>
          <a:srgbClr val="FFFFFF"/>
        </a:solidFill>
      </xdr:grpSpPr>
      <xdr:sp>
        <xdr:nvSpPr>
          <xdr:cNvPr id="844" name="Line 481"/>
          <xdr:cNvSpPr>
            <a:spLocks/>
          </xdr:cNvSpPr>
        </xdr:nvSpPr>
        <xdr:spPr>
          <a:xfrm>
            <a:off x="374" y="5627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45" name="Line 482"/>
          <xdr:cNvSpPr>
            <a:spLocks/>
          </xdr:cNvSpPr>
        </xdr:nvSpPr>
        <xdr:spPr>
          <a:xfrm>
            <a:off x="425" y="5608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46" name="Line 483"/>
          <xdr:cNvSpPr>
            <a:spLocks/>
          </xdr:cNvSpPr>
        </xdr:nvSpPr>
        <xdr:spPr>
          <a:xfrm>
            <a:off x="459" y="5618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</xdr:col>
      <xdr:colOff>114300</xdr:colOff>
      <xdr:row>493</xdr:row>
      <xdr:rowOff>28575</xdr:rowOff>
    </xdr:from>
    <xdr:to>
      <xdr:col>27</xdr:col>
      <xdr:colOff>133350</xdr:colOff>
      <xdr:row>497</xdr:row>
      <xdr:rowOff>0</xdr:rowOff>
    </xdr:to>
    <xdr:grpSp>
      <xdr:nvGrpSpPr>
        <xdr:cNvPr id="847" name="Group 493"/>
        <xdr:cNvGrpSpPr>
          <a:grpSpLocks/>
        </xdr:cNvGrpSpPr>
      </xdr:nvGrpSpPr>
      <xdr:grpSpPr>
        <a:xfrm>
          <a:off x="333375" y="93564075"/>
          <a:ext cx="5715000" cy="733425"/>
          <a:chOff x="26" y="5742"/>
          <a:chExt cx="443" cy="77"/>
        </a:xfrm>
        <a:solidFill>
          <a:srgbClr val="FFFFFF"/>
        </a:solidFill>
      </xdr:grpSpPr>
      <xdr:sp>
        <xdr:nvSpPr>
          <xdr:cNvPr id="848" name="Line 453"/>
          <xdr:cNvSpPr>
            <a:spLocks/>
          </xdr:cNvSpPr>
        </xdr:nvSpPr>
        <xdr:spPr>
          <a:xfrm>
            <a:off x="383" y="5819"/>
            <a:ext cx="8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grpSp>
        <xdr:nvGrpSpPr>
          <xdr:cNvPr id="849" name="Group 492"/>
          <xdr:cNvGrpSpPr>
            <a:grpSpLocks/>
          </xdr:cNvGrpSpPr>
        </xdr:nvGrpSpPr>
        <xdr:grpSpPr>
          <a:xfrm>
            <a:off x="26" y="5742"/>
            <a:ext cx="433" cy="77"/>
            <a:chOff x="26" y="5663"/>
            <a:chExt cx="433" cy="77"/>
          </a:xfrm>
          <a:solidFill>
            <a:srgbClr val="FFFFFF"/>
          </a:solidFill>
        </xdr:grpSpPr>
        <xdr:sp>
          <xdr:nvSpPr>
            <xdr:cNvPr id="850" name="Line 445"/>
            <xdr:cNvSpPr>
              <a:spLocks/>
            </xdr:cNvSpPr>
          </xdr:nvSpPr>
          <xdr:spPr>
            <a:xfrm>
              <a:off x="26" y="5740"/>
              <a:ext cx="35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851" name="AutoShape 447"/>
            <xdr:cNvSpPr>
              <a:spLocks/>
            </xdr:cNvSpPr>
          </xdr:nvSpPr>
          <xdr:spPr>
            <a:xfrm flipH="1">
              <a:off x="374" y="5701"/>
              <a:ext cx="85" cy="39"/>
            </a:xfrm>
            <a:prstGeom prst="rtTriangle">
              <a:avLst/>
            </a:prstGeom>
            <a:pattFill prst="pct20">
              <a:fgClr>
                <a:srgbClr val="FF0000"/>
              </a:fgClr>
              <a:bgClr>
                <a:srgbClr val="FFFFFF"/>
              </a:bgClr>
            </a:pattFill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852" name="Line 486"/>
            <xdr:cNvSpPr>
              <a:spLocks/>
            </xdr:cNvSpPr>
          </xdr:nvSpPr>
          <xdr:spPr>
            <a:xfrm>
              <a:off x="374" y="5710"/>
              <a:ext cx="0" cy="2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853" name="Line 487"/>
            <xdr:cNvSpPr>
              <a:spLocks/>
            </xdr:cNvSpPr>
          </xdr:nvSpPr>
          <xdr:spPr>
            <a:xfrm>
              <a:off x="425" y="5667"/>
              <a:ext cx="0" cy="4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854" name="Line 488"/>
            <xdr:cNvSpPr>
              <a:spLocks/>
            </xdr:cNvSpPr>
          </xdr:nvSpPr>
          <xdr:spPr>
            <a:xfrm>
              <a:off x="459" y="5663"/>
              <a:ext cx="0" cy="3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855" name="Line 489"/>
            <xdr:cNvSpPr>
              <a:spLocks/>
            </xdr:cNvSpPr>
          </xdr:nvSpPr>
          <xdr:spPr>
            <a:xfrm>
              <a:off x="425" y="5717"/>
              <a:ext cx="0" cy="2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856" name="Line 490"/>
            <xdr:cNvSpPr>
              <a:spLocks/>
            </xdr:cNvSpPr>
          </xdr:nvSpPr>
          <xdr:spPr>
            <a:xfrm>
              <a:off x="459" y="5701"/>
              <a:ext cx="0" cy="39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857" name="Line 491"/>
            <xdr:cNvSpPr>
              <a:spLocks/>
            </xdr:cNvSpPr>
          </xdr:nvSpPr>
          <xdr:spPr>
            <a:xfrm>
              <a:off x="34" y="5740"/>
              <a:ext cx="34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133350</xdr:colOff>
      <xdr:row>295</xdr:row>
      <xdr:rowOff>0</xdr:rowOff>
    </xdr:from>
    <xdr:to>
      <xdr:col>22</xdr:col>
      <xdr:colOff>76200</xdr:colOff>
      <xdr:row>295</xdr:row>
      <xdr:rowOff>0</xdr:rowOff>
    </xdr:to>
    <xdr:sp>
      <xdr:nvSpPr>
        <xdr:cNvPr id="858" name="Line 494"/>
        <xdr:cNvSpPr>
          <a:spLocks/>
        </xdr:cNvSpPr>
      </xdr:nvSpPr>
      <xdr:spPr>
        <a:xfrm>
          <a:off x="352425" y="55816500"/>
          <a:ext cx="454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133350</xdr:colOff>
      <xdr:row>294</xdr:row>
      <xdr:rowOff>0</xdr:rowOff>
    </xdr:from>
    <xdr:to>
      <xdr:col>8</xdr:col>
      <xdr:colOff>85725</xdr:colOff>
      <xdr:row>294</xdr:row>
      <xdr:rowOff>0</xdr:rowOff>
    </xdr:to>
    <xdr:sp>
      <xdr:nvSpPr>
        <xdr:cNvPr id="859" name="Line 495"/>
        <xdr:cNvSpPr>
          <a:spLocks/>
        </xdr:cNvSpPr>
      </xdr:nvSpPr>
      <xdr:spPr>
        <a:xfrm>
          <a:off x="352425" y="556260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293</xdr:row>
      <xdr:rowOff>161925</xdr:rowOff>
    </xdr:from>
    <xdr:to>
      <xdr:col>2</xdr:col>
      <xdr:colOff>0</xdr:colOff>
      <xdr:row>294</xdr:row>
      <xdr:rowOff>47625</xdr:rowOff>
    </xdr:to>
    <xdr:sp>
      <xdr:nvSpPr>
        <xdr:cNvPr id="860" name="Line 496"/>
        <xdr:cNvSpPr>
          <a:spLocks/>
        </xdr:cNvSpPr>
      </xdr:nvSpPr>
      <xdr:spPr>
        <a:xfrm>
          <a:off x="438150" y="55597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294</xdr:row>
      <xdr:rowOff>133350</xdr:rowOff>
    </xdr:from>
    <xdr:to>
      <xdr:col>2</xdr:col>
      <xdr:colOff>0</xdr:colOff>
      <xdr:row>295</xdr:row>
      <xdr:rowOff>57150</xdr:rowOff>
    </xdr:to>
    <xdr:sp>
      <xdr:nvSpPr>
        <xdr:cNvPr id="861" name="Line 497"/>
        <xdr:cNvSpPr>
          <a:spLocks/>
        </xdr:cNvSpPr>
      </xdr:nvSpPr>
      <xdr:spPr>
        <a:xfrm>
          <a:off x="438150" y="557593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0</xdr:colOff>
      <xdr:row>294</xdr:row>
      <xdr:rowOff>133350</xdr:rowOff>
    </xdr:from>
    <xdr:to>
      <xdr:col>22</xdr:col>
      <xdr:colOff>0</xdr:colOff>
      <xdr:row>295</xdr:row>
      <xdr:rowOff>57150</xdr:rowOff>
    </xdr:to>
    <xdr:sp>
      <xdr:nvSpPr>
        <xdr:cNvPr id="862" name="Line 500"/>
        <xdr:cNvSpPr>
          <a:spLocks/>
        </xdr:cNvSpPr>
      </xdr:nvSpPr>
      <xdr:spPr>
        <a:xfrm>
          <a:off x="4819650" y="557593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293</xdr:row>
      <xdr:rowOff>133350</xdr:rowOff>
    </xdr:from>
    <xdr:to>
      <xdr:col>8</xdr:col>
      <xdr:colOff>0</xdr:colOff>
      <xdr:row>294</xdr:row>
      <xdr:rowOff>57150</xdr:rowOff>
    </xdr:to>
    <xdr:sp>
      <xdr:nvSpPr>
        <xdr:cNvPr id="863" name="Line 501"/>
        <xdr:cNvSpPr>
          <a:spLocks/>
        </xdr:cNvSpPr>
      </xdr:nvSpPr>
      <xdr:spPr>
        <a:xfrm>
          <a:off x="1752600" y="555688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292</xdr:row>
      <xdr:rowOff>123825</xdr:rowOff>
    </xdr:from>
    <xdr:to>
      <xdr:col>8</xdr:col>
      <xdr:colOff>0</xdr:colOff>
      <xdr:row>293</xdr:row>
      <xdr:rowOff>57150</xdr:rowOff>
    </xdr:to>
    <xdr:sp>
      <xdr:nvSpPr>
        <xdr:cNvPr id="864" name="Line 502"/>
        <xdr:cNvSpPr>
          <a:spLocks/>
        </xdr:cNvSpPr>
      </xdr:nvSpPr>
      <xdr:spPr>
        <a:xfrm>
          <a:off x="1752600" y="55368825"/>
          <a:ext cx="0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302</xdr:row>
      <xdr:rowOff>0</xdr:rowOff>
    </xdr:from>
    <xdr:to>
      <xdr:col>38</xdr:col>
      <xdr:colOff>209550</xdr:colOff>
      <xdr:row>317</xdr:row>
      <xdr:rowOff>0</xdr:rowOff>
    </xdr:to>
    <xdr:graphicFrame>
      <xdr:nvGraphicFramePr>
        <xdr:cNvPr id="865" name="Chart 505"/>
        <xdr:cNvGraphicFramePr/>
      </xdr:nvGraphicFramePr>
      <xdr:xfrm>
        <a:off x="0" y="57150000"/>
        <a:ext cx="857250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104775</xdr:colOff>
      <xdr:row>295</xdr:row>
      <xdr:rowOff>0</xdr:rowOff>
    </xdr:from>
    <xdr:to>
      <xdr:col>31</xdr:col>
      <xdr:colOff>104775</xdr:colOff>
      <xdr:row>295</xdr:row>
      <xdr:rowOff>0</xdr:rowOff>
    </xdr:to>
    <xdr:sp>
      <xdr:nvSpPr>
        <xdr:cNvPr id="866" name="Line 506"/>
        <xdr:cNvSpPr>
          <a:spLocks/>
        </xdr:cNvSpPr>
      </xdr:nvSpPr>
      <xdr:spPr>
        <a:xfrm>
          <a:off x="5581650" y="558165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0</xdr:colOff>
      <xdr:row>294</xdr:row>
      <xdr:rowOff>133350</xdr:rowOff>
    </xdr:from>
    <xdr:to>
      <xdr:col>26</xdr:col>
      <xdr:colOff>0</xdr:colOff>
      <xdr:row>295</xdr:row>
      <xdr:rowOff>47625</xdr:rowOff>
    </xdr:to>
    <xdr:sp>
      <xdr:nvSpPr>
        <xdr:cNvPr id="867" name="Line 507"/>
        <xdr:cNvSpPr>
          <a:spLocks/>
        </xdr:cNvSpPr>
      </xdr:nvSpPr>
      <xdr:spPr>
        <a:xfrm flipH="1">
          <a:off x="5695950" y="557593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29</xdr:col>
      <xdr:colOff>0</xdr:colOff>
      <xdr:row>294</xdr:row>
      <xdr:rowOff>133350</xdr:rowOff>
    </xdr:from>
    <xdr:to>
      <xdr:col>29</xdr:col>
      <xdr:colOff>0</xdr:colOff>
      <xdr:row>295</xdr:row>
      <xdr:rowOff>47625</xdr:rowOff>
    </xdr:to>
    <xdr:sp>
      <xdr:nvSpPr>
        <xdr:cNvPr id="868" name="Line 508"/>
        <xdr:cNvSpPr>
          <a:spLocks/>
        </xdr:cNvSpPr>
      </xdr:nvSpPr>
      <xdr:spPr>
        <a:xfrm flipH="1">
          <a:off x="6353175" y="557593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31</xdr:col>
      <xdr:colOff>0</xdr:colOff>
      <xdr:row>294</xdr:row>
      <xdr:rowOff>142875</xdr:rowOff>
    </xdr:from>
    <xdr:to>
      <xdr:col>31</xdr:col>
      <xdr:colOff>0</xdr:colOff>
      <xdr:row>295</xdr:row>
      <xdr:rowOff>57150</xdr:rowOff>
    </xdr:to>
    <xdr:sp>
      <xdr:nvSpPr>
        <xdr:cNvPr id="869" name="Line 509"/>
        <xdr:cNvSpPr>
          <a:spLocks/>
        </xdr:cNvSpPr>
      </xdr:nvSpPr>
      <xdr:spPr>
        <a:xfrm flipH="1">
          <a:off x="6791325" y="557688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9525</xdr:colOff>
      <xdr:row>296</xdr:row>
      <xdr:rowOff>95250</xdr:rowOff>
    </xdr:from>
    <xdr:to>
      <xdr:col>10</xdr:col>
      <xdr:colOff>9525</xdr:colOff>
      <xdr:row>298</xdr:row>
      <xdr:rowOff>9525</xdr:rowOff>
    </xdr:to>
    <xdr:grpSp>
      <xdr:nvGrpSpPr>
        <xdr:cNvPr id="870" name="Group 510"/>
        <xdr:cNvGrpSpPr>
          <a:grpSpLocks/>
        </xdr:cNvGrpSpPr>
      </xdr:nvGrpSpPr>
      <xdr:grpSpPr>
        <a:xfrm>
          <a:off x="1104900" y="56102250"/>
          <a:ext cx="1095375" cy="295275"/>
          <a:chOff x="442" y="4851"/>
          <a:chExt cx="85" cy="49"/>
        </a:xfrm>
        <a:solidFill>
          <a:srgbClr val="FFFFFF"/>
        </a:solidFill>
      </xdr:grpSpPr>
      <xdr:sp>
        <xdr:nvSpPr>
          <xdr:cNvPr id="871" name="Line 511"/>
          <xdr:cNvSpPr>
            <a:spLocks/>
          </xdr:cNvSpPr>
        </xdr:nvSpPr>
        <xdr:spPr>
          <a:xfrm>
            <a:off x="442" y="4870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72" name="Line 512"/>
          <xdr:cNvSpPr>
            <a:spLocks/>
          </xdr:cNvSpPr>
        </xdr:nvSpPr>
        <xdr:spPr>
          <a:xfrm>
            <a:off x="493" y="4851"/>
            <a:ext cx="0" cy="49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73" name="Line 513"/>
          <xdr:cNvSpPr>
            <a:spLocks/>
          </xdr:cNvSpPr>
        </xdr:nvSpPr>
        <xdr:spPr>
          <a:xfrm>
            <a:off x="527" y="4861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295</xdr:row>
      <xdr:rowOff>0</xdr:rowOff>
    </xdr:from>
    <xdr:to>
      <xdr:col>13</xdr:col>
      <xdr:colOff>9525</xdr:colOff>
      <xdr:row>296</xdr:row>
      <xdr:rowOff>104775</xdr:rowOff>
    </xdr:to>
    <xdr:grpSp>
      <xdr:nvGrpSpPr>
        <xdr:cNvPr id="874" name="Group 514"/>
        <xdr:cNvGrpSpPr>
          <a:grpSpLocks/>
        </xdr:cNvGrpSpPr>
      </xdr:nvGrpSpPr>
      <xdr:grpSpPr>
        <a:xfrm>
          <a:off x="1762125" y="55816500"/>
          <a:ext cx="1095375" cy="295275"/>
          <a:chOff x="442" y="4851"/>
          <a:chExt cx="85" cy="49"/>
        </a:xfrm>
        <a:solidFill>
          <a:srgbClr val="FFFFFF"/>
        </a:solidFill>
      </xdr:grpSpPr>
      <xdr:sp>
        <xdr:nvSpPr>
          <xdr:cNvPr id="875" name="Line 515"/>
          <xdr:cNvSpPr>
            <a:spLocks/>
          </xdr:cNvSpPr>
        </xdr:nvSpPr>
        <xdr:spPr>
          <a:xfrm>
            <a:off x="442" y="4870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76" name="Line 516"/>
          <xdr:cNvSpPr>
            <a:spLocks/>
          </xdr:cNvSpPr>
        </xdr:nvSpPr>
        <xdr:spPr>
          <a:xfrm>
            <a:off x="493" y="485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77" name="Line 517"/>
          <xdr:cNvSpPr>
            <a:spLocks/>
          </xdr:cNvSpPr>
        </xdr:nvSpPr>
        <xdr:spPr>
          <a:xfrm>
            <a:off x="527" y="4861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</xdr:col>
      <xdr:colOff>104775</xdr:colOff>
      <xdr:row>320</xdr:row>
      <xdr:rowOff>171450</xdr:rowOff>
    </xdr:from>
    <xdr:to>
      <xdr:col>22</xdr:col>
      <xdr:colOff>133350</xdr:colOff>
      <xdr:row>322</xdr:row>
      <xdr:rowOff>171450</xdr:rowOff>
    </xdr:to>
    <xdr:grpSp>
      <xdr:nvGrpSpPr>
        <xdr:cNvPr id="878" name="Group 382"/>
        <xdr:cNvGrpSpPr>
          <a:grpSpLocks/>
        </xdr:cNvGrpSpPr>
      </xdr:nvGrpSpPr>
      <xdr:grpSpPr>
        <a:xfrm>
          <a:off x="323850" y="60750450"/>
          <a:ext cx="4629150" cy="381000"/>
          <a:chOff x="25" y="5028"/>
          <a:chExt cx="359" cy="40"/>
        </a:xfrm>
        <a:solidFill>
          <a:srgbClr val="FFFFFF"/>
        </a:solidFill>
      </xdr:grpSpPr>
      <xdr:sp>
        <xdr:nvSpPr>
          <xdr:cNvPr id="879" name="Line 383"/>
          <xdr:cNvSpPr>
            <a:spLocks/>
          </xdr:cNvSpPr>
        </xdr:nvSpPr>
        <xdr:spPr>
          <a:xfrm>
            <a:off x="25" y="5040"/>
            <a:ext cx="3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80" name="AutoShape 384"/>
          <xdr:cNvSpPr>
            <a:spLocks noChangeAspect="1"/>
          </xdr:cNvSpPr>
        </xdr:nvSpPr>
        <xdr:spPr>
          <a:xfrm flipH="1">
            <a:off x="35" y="5028"/>
            <a:ext cx="99" cy="12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81" name="AutoShape 385"/>
          <xdr:cNvSpPr>
            <a:spLocks noChangeAspect="1"/>
          </xdr:cNvSpPr>
        </xdr:nvSpPr>
        <xdr:spPr>
          <a:xfrm rot="10800000" flipH="1">
            <a:off x="136" y="5040"/>
            <a:ext cx="238" cy="28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319</xdr:row>
      <xdr:rowOff>104775</xdr:rowOff>
    </xdr:from>
    <xdr:to>
      <xdr:col>7</xdr:col>
      <xdr:colOff>180975</xdr:colOff>
      <xdr:row>321</xdr:row>
      <xdr:rowOff>19050</xdr:rowOff>
    </xdr:to>
    <xdr:grpSp>
      <xdr:nvGrpSpPr>
        <xdr:cNvPr id="882" name="Group 518"/>
        <xdr:cNvGrpSpPr>
          <a:grpSpLocks/>
        </xdr:cNvGrpSpPr>
      </xdr:nvGrpSpPr>
      <xdr:grpSpPr>
        <a:xfrm>
          <a:off x="619125" y="60493275"/>
          <a:ext cx="1095375" cy="295275"/>
          <a:chOff x="442" y="4851"/>
          <a:chExt cx="85" cy="49"/>
        </a:xfrm>
        <a:solidFill>
          <a:srgbClr val="FFFFFF"/>
        </a:solidFill>
      </xdr:grpSpPr>
      <xdr:sp>
        <xdr:nvSpPr>
          <xdr:cNvPr id="883" name="Line 519"/>
          <xdr:cNvSpPr>
            <a:spLocks/>
          </xdr:cNvSpPr>
        </xdr:nvSpPr>
        <xdr:spPr>
          <a:xfrm>
            <a:off x="442" y="4870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84" name="Line 520"/>
          <xdr:cNvSpPr>
            <a:spLocks/>
          </xdr:cNvSpPr>
        </xdr:nvSpPr>
        <xdr:spPr>
          <a:xfrm>
            <a:off x="493" y="485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85" name="Line 521"/>
          <xdr:cNvSpPr>
            <a:spLocks/>
          </xdr:cNvSpPr>
        </xdr:nvSpPr>
        <xdr:spPr>
          <a:xfrm>
            <a:off x="527" y="4861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318</xdr:row>
      <xdr:rowOff>104775</xdr:rowOff>
    </xdr:from>
    <xdr:to>
      <xdr:col>9</xdr:col>
      <xdr:colOff>180975</xdr:colOff>
      <xdr:row>320</xdr:row>
      <xdr:rowOff>19050</xdr:rowOff>
    </xdr:to>
    <xdr:grpSp>
      <xdr:nvGrpSpPr>
        <xdr:cNvPr id="886" name="Group 530"/>
        <xdr:cNvGrpSpPr>
          <a:grpSpLocks/>
        </xdr:cNvGrpSpPr>
      </xdr:nvGrpSpPr>
      <xdr:grpSpPr>
        <a:xfrm>
          <a:off x="1057275" y="60302775"/>
          <a:ext cx="1095375" cy="295275"/>
          <a:chOff x="442" y="4851"/>
          <a:chExt cx="85" cy="49"/>
        </a:xfrm>
        <a:solidFill>
          <a:srgbClr val="FFFFFF"/>
        </a:solidFill>
      </xdr:grpSpPr>
      <xdr:sp>
        <xdr:nvSpPr>
          <xdr:cNvPr id="887" name="Line 531"/>
          <xdr:cNvSpPr>
            <a:spLocks/>
          </xdr:cNvSpPr>
        </xdr:nvSpPr>
        <xdr:spPr>
          <a:xfrm>
            <a:off x="442" y="4870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88" name="Line 532"/>
          <xdr:cNvSpPr>
            <a:spLocks/>
          </xdr:cNvSpPr>
        </xdr:nvSpPr>
        <xdr:spPr>
          <a:xfrm>
            <a:off x="493" y="485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89" name="Line 533"/>
          <xdr:cNvSpPr>
            <a:spLocks/>
          </xdr:cNvSpPr>
        </xdr:nvSpPr>
        <xdr:spPr>
          <a:xfrm>
            <a:off x="527" y="4861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7</xdr:col>
      <xdr:colOff>180975</xdr:colOff>
      <xdr:row>316</xdr:row>
      <xdr:rowOff>180975</xdr:rowOff>
    </xdr:from>
    <xdr:to>
      <xdr:col>12</xdr:col>
      <xdr:colOff>180975</xdr:colOff>
      <xdr:row>318</xdr:row>
      <xdr:rowOff>95250</xdr:rowOff>
    </xdr:to>
    <xdr:grpSp>
      <xdr:nvGrpSpPr>
        <xdr:cNvPr id="890" name="Group 534"/>
        <xdr:cNvGrpSpPr>
          <a:grpSpLocks/>
        </xdr:cNvGrpSpPr>
      </xdr:nvGrpSpPr>
      <xdr:grpSpPr>
        <a:xfrm>
          <a:off x="1714500" y="59997975"/>
          <a:ext cx="1095375" cy="295275"/>
          <a:chOff x="442" y="4851"/>
          <a:chExt cx="85" cy="49"/>
        </a:xfrm>
        <a:solidFill>
          <a:srgbClr val="FFFFFF"/>
        </a:solidFill>
      </xdr:grpSpPr>
      <xdr:sp>
        <xdr:nvSpPr>
          <xdr:cNvPr id="891" name="Line 535"/>
          <xdr:cNvSpPr>
            <a:spLocks/>
          </xdr:cNvSpPr>
        </xdr:nvSpPr>
        <xdr:spPr>
          <a:xfrm>
            <a:off x="442" y="4870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92" name="Line 536"/>
          <xdr:cNvSpPr>
            <a:spLocks/>
          </xdr:cNvSpPr>
        </xdr:nvSpPr>
        <xdr:spPr>
          <a:xfrm>
            <a:off x="493" y="485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93" name="Line 537"/>
          <xdr:cNvSpPr>
            <a:spLocks/>
          </xdr:cNvSpPr>
        </xdr:nvSpPr>
        <xdr:spPr>
          <a:xfrm>
            <a:off x="527" y="4861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323</xdr:row>
      <xdr:rowOff>0</xdr:rowOff>
    </xdr:from>
    <xdr:to>
      <xdr:col>39</xdr:col>
      <xdr:colOff>0</xdr:colOff>
      <xdr:row>338</xdr:row>
      <xdr:rowOff>0</xdr:rowOff>
    </xdr:to>
    <xdr:graphicFrame>
      <xdr:nvGraphicFramePr>
        <xdr:cNvPr id="894" name="Chart 539"/>
        <xdr:cNvGraphicFramePr/>
      </xdr:nvGraphicFramePr>
      <xdr:xfrm>
        <a:off x="0" y="61150500"/>
        <a:ext cx="8582025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0</xdr:colOff>
      <xdr:row>339</xdr:row>
      <xdr:rowOff>104775</xdr:rowOff>
    </xdr:from>
    <xdr:to>
      <xdr:col>31</xdr:col>
      <xdr:colOff>0</xdr:colOff>
      <xdr:row>342</xdr:row>
      <xdr:rowOff>0</xdr:rowOff>
    </xdr:to>
    <xdr:grpSp>
      <xdr:nvGrpSpPr>
        <xdr:cNvPr id="895" name="Group 540"/>
        <xdr:cNvGrpSpPr>
          <a:grpSpLocks/>
        </xdr:cNvGrpSpPr>
      </xdr:nvGrpSpPr>
      <xdr:grpSpPr>
        <a:xfrm>
          <a:off x="5695950" y="64303275"/>
          <a:ext cx="1095375" cy="466725"/>
          <a:chOff x="442" y="4851"/>
          <a:chExt cx="85" cy="49"/>
        </a:xfrm>
        <a:solidFill>
          <a:srgbClr val="FFFFFF"/>
        </a:solidFill>
      </xdr:grpSpPr>
      <xdr:sp>
        <xdr:nvSpPr>
          <xdr:cNvPr id="896" name="Line 541"/>
          <xdr:cNvSpPr>
            <a:spLocks/>
          </xdr:cNvSpPr>
        </xdr:nvSpPr>
        <xdr:spPr>
          <a:xfrm>
            <a:off x="442" y="4870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97" name="Line 542"/>
          <xdr:cNvSpPr>
            <a:spLocks/>
          </xdr:cNvSpPr>
        </xdr:nvSpPr>
        <xdr:spPr>
          <a:xfrm>
            <a:off x="493" y="485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98" name="Line 543"/>
          <xdr:cNvSpPr>
            <a:spLocks/>
          </xdr:cNvSpPr>
        </xdr:nvSpPr>
        <xdr:spPr>
          <a:xfrm>
            <a:off x="527" y="4861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345</xdr:row>
      <xdr:rowOff>123825</xdr:rowOff>
    </xdr:from>
    <xdr:to>
      <xdr:col>8</xdr:col>
      <xdr:colOff>9525</xdr:colOff>
      <xdr:row>347</xdr:row>
      <xdr:rowOff>38100</xdr:rowOff>
    </xdr:to>
    <xdr:grpSp>
      <xdr:nvGrpSpPr>
        <xdr:cNvPr id="899" name="Group 544"/>
        <xdr:cNvGrpSpPr>
          <a:grpSpLocks/>
        </xdr:cNvGrpSpPr>
      </xdr:nvGrpSpPr>
      <xdr:grpSpPr>
        <a:xfrm>
          <a:off x="666750" y="65465325"/>
          <a:ext cx="1095375" cy="295275"/>
          <a:chOff x="442" y="4851"/>
          <a:chExt cx="85" cy="49"/>
        </a:xfrm>
        <a:solidFill>
          <a:srgbClr val="FFFFFF"/>
        </a:solidFill>
      </xdr:grpSpPr>
      <xdr:sp>
        <xdr:nvSpPr>
          <xdr:cNvPr id="900" name="Line 545"/>
          <xdr:cNvSpPr>
            <a:spLocks/>
          </xdr:cNvSpPr>
        </xdr:nvSpPr>
        <xdr:spPr>
          <a:xfrm>
            <a:off x="442" y="4870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01" name="Line 546"/>
          <xdr:cNvSpPr>
            <a:spLocks/>
          </xdr:cNvSpPr>
        </xdr:nvSpPr>
        <xdr:spPr>
          <a:xfrm>
            <a:off x="493" y="485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02" name="Line 547"/>
          <xdr:cNvSpPr>
            <a:spLocks/>
          </xdr:cNvSpPr>
        </xdr:nvSpPr>
        <xdr:spPr>
          <a:xfrm>
            <a:off x="527" y="4861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</xdr:col>
      <xdr:colOff>104775</xdr:colOff>
      <xdr:row>347</xdr:row>
      <xdr:rowOff>76200</xdr:rowOff>
    </xdr:from>
    <xdr:to>
      <xdr:col>22</xdr:col>
      <xdr:colOff>133350</xdr:colOff>
      <xdr:row>349</xdr:row>
      <xdr:rowOff>76200</xdr:rowOff>
    </xdr:to>
    <xdr:grpSp>
      <xdr:nvGrpSpPr>
        <xdr:cNvPr id="903" name="Group 548"/>
        <xdr:cNvGrpSpPr>
          <a:grpSpLocks/>
        </xdr:cNvGrpSpPr>
      </xdr:nvGrpSpPr>
      <xdr:grpSpPr>
        <a:xfrm>
          <a:off x="323850" y="65798700"/>
          <a:ext cx="4629150" cy="381000"/>
          <a:chOff x="25" y="5028"/>
          <a:chExt cx="359" cy="40"/>
        </a:xfrm>
        <a:solidFill>
          <a:srgbClr val="FFFFFF"/>
        </a:solidFill>
      </xdr:grpSpPr>
      <xdr:sp>
        <xdr:nvSpPr>
          <xdr:cNvPr id="904" name="Line 549"/>
          <xdr:cNvSpPr>
            <a:spLocks/>
          </xdr:cNvSpPr>
        </xdr:nvSpPr>
        <xdr:spPr>
          <a:xfrm>
            <a:off x="25" y="5040"/>
            <a:ext cx="3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05" name="AutoShape 550"/>
          <xdr:cNvSpPr>
            <a:spLocks noChangeAspect="1"/>
          </xdr:cNvSpPr>
        </xdr:nvSpPr>
        <xdr:spPr>
          <a:xfrm flipH="1">
            <a:off x="35" y="5028"/>
            <a:ext cx="99" cy="12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06" name="AutoShape 551"/>
          <xdr:cNvSpPr>
            <a:spLocks noChangeAspect="1"/>
          </xdr:cNvSpPr>
        </xdr:nvSpPr>
        <xdr:spPr>
          <a:xfrm rot="10800000" flipH="1">
            <a:off x="136" y="5040"/>
            <a:ext cx="238" cy="28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340</xdr:row>
      <xdr:rowOff>180975</xdr:rowOff>
    </xdr:from>
    <xdr:to>
      <xdr:col>22</xdr:col>
      <xdr:colOff>133350</xdr:colOff>
      <xdr:row>341</xdr:row>
      <xdr:rowOff>152400</xdr:rowOff>
    </xdr:to>
    <xdr:grpSp>
      <xdr:nvGrpSpPr>
        <xdr:cNvPr id="907" name="Group 552"/>
        <xdr:cNvGrpSpPr>
          <a:grpSpLocks/>
        </xdr:cNvGrpSpPr>
      </xdr:nvGrpSpPr>
      <xdr:grpSpPr>
        <a:xfrm>
          <a:off x="219075" y="64569975"/>
          <a:ext cx="4733925" cy="161925"/>
          <a:chOff x="17" y="4919"/>
          <a:chExt cx="367" cy="17"/>
        </a:xfrm>
        <a:solidFill>
          <a:srgbClr val="FFFFFF"/>
        </a:solidFill>
      </xdr:grpSpPr>
      <xdr:sp>
        <xdr:nvSpPr>
          <xdr:cNvPr id="908" name="Line 553"/>
          <xdr:cNvSpPr>
            <a:spLocks/>
          </xdr:cNvSpPr>
        </xdr:nvSpPr>
        <xdr:spPr>
          <a:xfrm>
            <a:off x="34" y="4920"/>
            <a:ext cx="34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grpSp>
        <xdr:nvGrpSpPr>
          <xdr:cNvPr id="909" name="Group 554"/>
          <xdr:cNvGrpSpPr>
            <a:grpSpLocks/>
          </xdr:cNvGrpSpPr>
        </xdr:nvGrpSpPr>
        <xdr:grpSpPr>
          <a:xfrm>
            <a:off x="17" y="4919"/>
            <a:ext cx="32" cy="17"/>
            <a:chOff x="68" y="2961"/>
            <a:chExt cx="32" cy="17"/>
          </a:xfrm>
          <a:solidFill>
            <a:srgbClr val="FFFFFF"/>
          </a:solidFill>
        </xdr:grpSpPr>
        <xdr:grpSp>
          <xdr:nvGrpSpPr>
            <xdr:cNvPr id="910" name="Group 555"/>
            <xdr:cNvGrpSpPr>
              <a:grpSpLocks/>
            </xdr:cNvGrpSpPr>
          </xdr:nvGrpSpPr>
          <xdr:grpSpPr>
            <a:xfrm>
              <a:off x="76" y="2961"/>
              <a:ext cx="19" cy="11"/>
              <a:chOff x="76" y="2961"/>
              <a:chExt cx="19" cy="11"/>
            </a:xfrm>
            <a:solidFill>
              <a:srgbClr val="FFFFFF"/>
            </a:solidFill>
          </xdr:grpSpPr>
          <xdr:sp>
            <xdr:nvSpPr>
              <xdr:cNvPr id="911" name="AutoShape 556"/>
              <xdr:cNvSpPr>
                <a:spLocks/>
              </xdr:cNvSpPr>
            </xdr:nvSpPr>
            <xdr:spPr>
              <a:xfrm>
                <a:off x="76" y="2964"/>
                <a:ext cx="19" cy="8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912" name="Oval 557"/>
              <xdr:cNvSpPr>
                <a:spLocks/>
              </xdr:cNvSpPr>
            </xdr:nvSpPr>
            <xdr:spPr>
              <a:xfrm>
                <a:off x="82" y="2961"/>
                <a:ext cx="6" cy="6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</xdr:grpSp>
        <xdr:sp>
          <xdr:nvSpPr>
            <xdr:cNvPr id="913" name="Oval 558"/>
            <xdr:cNvSpPr>
              <a:spLocks/>
            </xdr:cNvSpPr>
          </xdr:nvSpPr>
          <xdr:spPr>
            <a:xfrm>
              <a:off x="82" y="2972"/>
              <a:ext cx="6" cy="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914" name="Line 559"/>
            <xdr:cNvSpPr>
              <a:spLocks/>
            </xdr:cNvSpPr>
          </xdr:nvSpPr>
          <xdr:spPr>
            <a:xfrm flipV="1">
              <a:off x="68" y="2978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915" name="Group 560"/>
          <xdr:cNvGrpSpPr>
            <a:grpSpLocks/>
          </xdr:cNvGrpSpPr>
        </xdr:nvGrpSpPr>
        <xdr:grpSpPr>
          <a:xfrm>
            <a:off x="365" y="4921"/>
            <a:ext cx="19" cy="11"/>
            <a:chOff x="76" y="2961"/>
            <a:chExt cx="19" cy="11"/>
          </a:xfrm>
          <a:solidFill>
            <a:srgbClr val="FFFFFF"/>
          </a:solidFill>
        </xdr:grpSpPr>
        <xdr:sp>
          <xdr:nvSpPr>
            <xdr:cNvPr id="916" name="AutoShape 561"/>
            <xdr:cNvSpPr>
              <a:spLocks/>
            </xdr:cNvSpPr>
          </xdr:nvSpPr>
          <xdr:spPr>
            <a:xfrm>
              <a:off x="76" y="2964"/>
              <a:ext cx="19" cy="8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917" name="Oval 562"/>
            <xdr:cNvSpPr>
              <a:spLocks/>
            </xdr:cNvSpPr>
          </xdr:nvSpPr>
          <xdr:spPr>
            <a:xfrm>
              <a:off x="82" y="2961"/>
              <a:ext cx="6" cy="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133350</xdr:colOff>
      <xdr:row>343</xdr:row>
      <xdr:rowOff>0</xdr:rowOff>
    </xdr:from>
    <xdr:to>
      <xdr:col>22</xdr:col>
      <xdr:colOff>76200</xdr:colOff>
      <xdr:row>343</xdr:row>
      <xdr:rowOff>0</xdr:rowOff>
    </xdr:to>
    <xdr:sp>
      <xdr:nvSpPr>
        <xdr:cNvPr id="918" name="Line 563"/>
        <xdr:cNvSpPr>
          <a:spLocks/>
        </xdr:cNvSpPr>
      </xdr:nvSpPr>
      <xdr:spPr>
        <a:xfrm>
          <a:off x="352425" y="64960500"/>
          <a:ext cx="454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133350</xdr:colOff>
      <xdr:row>342</xdr:row>
      <xdr:rowOff>0</xdr:rowOff>
    </xdr:from>
    <xdr:to>
      <xdr:col>8</xdr:col>
      <xdr:colOff>85725</xdr:colOff>
      <xdr:row>342</xdr:row>
      <xdr:rowOff>0</xdr:rowOff>
    </xdr:to>
    <xdr:sp>
      <xdr:nvSpPr>
        <xdr:cNvPr id="919" name="Line 564"/>
        <xdr:cNvSpPr>
          <a:spLocks/>
        </xdr:cNvSpPr>
      </xdr:nvSpPr>
      <xdr:spPr>
        <a:xfrm>
          <a:off x="352425" y="647700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341</xdr:row>
      <xdr:rowOff>161925</xdr:rowOff>
    </xdr:from>
    <xdr:to>
      <xdr:col>2</xdr:col>
      <xdr:colOff>0</xdr:colOff>
      <xdr:row>342</xdr:row>
      <xdr:rowOff>47625</xdr:rowOff>
    </xdr:to>
    <xdr:sp>
      <xdr:nvSpPr>
        <xdr:cNvPr id="920" name="Line 565"/>
        <xdr:cNvSpPr>
          <a:spLocks/>
        </xdr:cNvSpPr>
      </xdr:nvSpPr>
      <xdr:spPr>
        <a:xfrm>
          <a:off x="438150" y="64741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342</xdr:row>
      <xdr:rowOff>133350</xdr:rowOff>
    </xdr:from>
    <xdr:to>
      <xdr:col>2</xdr:col>
      <xdr:colOff>0</xdr:colOff>
      <xdr:row>343</xdr:row>
      <xdr:rowOff>57150</xdr:rowOff>
    </xdr:to>
    <xdr:sp>
      <xdr:nvSpPr>
        <xdr:cNvPr id="921" name="Line 566"/>
        <xdr:cNvSpPr>
          <a:spLocks/>
        </xdr:cNvSpPr>
      </xdr:nvSpPr>
      <xdr:spPr>
        <a:xfrm>
          <a:off x="438150" y="649033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0</xdr:colOff>
      <xdr:row>342</xdr:row>
      <xdr:rowOff>133350</xdr:rowOff>
    </xdr:from>
    <xdr:to>
      <xdr:col>22</xdr:col>
      <xdr:colOff>0</xdr:colOff>
      <xdr:row>343</xdr:row>
      <xdr:rowOff>57150</xdr:rowOff>
    </xdr:to>
    <xdr:sp>
      <xdr:nvSpPr>
        <xdr:cNvPr id="922" name="Line 567"/>
        <xdr:cNvSpPr>
          <a:spLocks/>
        </xdr:cNvSpPr>
      </xdr:nvSpPr>
      <xdr:spPr>
        <a:xfrm>
          <a:off x="4819650" y="649033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341</xdr:row>
      <xdr:rowOff>133350</xdr:rowOff>
    </xdr:from>
    <xdr:to>
      <xdr:col>8</xdr:col>
      <xdr:colOff>0</xdr:colOff>
      <xdr:row>342</xdr:row>
      <xdr:rowOff>57150</xdr:rowOff>
    </xdr:to>
    <xdr:sp>
      <xdr:nvSpPr>
        <xdr:cNvPr id="923" name="Line 568"/>
        <xdr:cNvSpPr>
          <a:spLocks/>
        </xdr:cNvSpPr>
      </xdr:nvSpPr>
      <xdr:spPr>
        <a:xfrm>
          <a:off x="1752600" y="647128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340</xdr:row>
      <xdr:rowOff>123825</xdr:rowOff>
    </xdr:from>
    <xdr:to>
      <xdr:col>8</xdr:col>
      <xdr:colOff>0</xdr:colOff>
      <xdr:row>341</xdr:row>
      <xdr:rowOff>57150</xdr:rowOff>
    </xdr:to>
    <xdr:sp>
      <xdr:nvSpPr>
        <xdr:cNvPr id="924" name="Line 569"/>
        <xdr:cNvSpPr>
          <a:spLocks/>
        </xdr:cNvSpPr>
      </xdr:nvSpPr>
      <xdr:spPr>
        <a:xfrm>
          <a:off x="1752600" y="64512825"/>
          <a:ext cx="0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25</xdr:col>
      <xdr:colOff>104775</xdr:colOff>
      <xdr:row>343</xdr:row>
      <xdr:rowOff>0</xdr:rowOff>
    </xdr:from>
    <xdr:to>
      <xdr:col>31</xdr:col>
      <xdr:colOff>104775</xdr:colOff>
      <xdr:row>343</xdr:row>
      <xdr:rowOff>0</xdr:rowOff>
    </xdr:to>
    <xdr:sp>
      <xdr:nvSpPr>
        <xdr:cNvPr id="925" name="Line 571"/>
        <xdr:cNvSpPr>
          <a:spLocks/>
        </xdr:cNvSpPr>
      </xdr:nvSpPr>
      <xdr:spPr>
        <a:xfrm>
          <a:off x="5581650" y="649605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0</xdr:colOff>
      <xdr:row>342</xdr:row>
      <xdr:rowOff>133350</xdr:rowOff>
    </xdr:from>
    <xdr:to>
      <xdr:col>26</xdr:col>
      <xdr:colOff>0</xdr:colOff>
      <xdr:row>343</xdr:row>
      <xdr:rowOff>47625</xdr:rowOff>
    </xdr:to>
    <xdr:sp>
      <xdr:nvSpPr>
        <xdr:cNvPr id="926" name="Line 572"/>
        <xdr:cNvSpPr>
          <a:spLocks/>
        </xdr:cNvSpPr>
      </xdr:nvSpPr>
      <xdr:spPr>
        <a:xfrm flipH="1">
          <a:off x="5695950" y="649033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29</xdr:col>
      <xdr:colOff>0</xdr:colOff>
      <xdr:row>342</xdr:row>
      <xdr:rowOff>133350</xdr:rowOff>
    </xdr:from>
    <xdr:to>
      <xdr:col>29</xdr:col>
      <xdr:colOff>0</xdr:colOff>
      <xdr:row>343</xdr:row>
      <xdr:rowOff>47625</xdr:rowOff>
    </xdr:to>
    <xdr:sp>
      <xdr:nvSpPr>
        <xdr:cNvPr id="927" name="Line 573"/>
        <xdr:cNvSpPr>
          <a:spLocks/>
        </xdr:cNvSpPr>
      </xdr:nvSpPr>
      <xdr:spPr>
        <a:xfrm flipH="1">
          <a:off x="6353175" y="649033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31</xdr:col>
      <xdr:colOff>0</xdr:colOff>
      <xdr:row>342</xdr:row>
      <xdr:rowOff>142875</xdr:rowOff>
    </xdr:from>
    <xdr:to>
      <xdr:col>31</xdr:col>
      <xdr:colOff>0</xdr:colOff>
      <xdr:row>343</xdr:row>
      <xdr:rowOff>57150</xdr:rowOff>
    </xdr:to>
    <xdr:sp>
      <xdr:nvSpPr>
        <xdr:cNvPr id="928" name="Line 574"/>
        <xdr:cNvSpPr>
          <a:spLocks/>
        </xdr:cNvSpPr>
      </xdr:nvSpPr>
      <xdr:spPr>
        <a:xfrm flipH="1">
          <a:off x="6791325" y="649128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9525</xdr:colOff>
      <xdr:row>344</xdr:row>
      <xdr:rowOff>95250</xdr:rowOff>
    </xdr:from>
    <xdr:to>
      <xdr:col>10</xdr:col>
      <xdr:colOff>9525</xdr:colOff>
      <xdr:row>346</xdr:row>
      <xdr:rowOff>9525</xdr:rowOff>
    </xdr:to>
    <xdr:grpSp>
      <xdr:nvGrpSpPr>
        <xdr:cNvPr id="929" name="Group 575"/>
        <xdr:cNvGrpSpPr>
          <a:grpSpLocks/>
        </xdr:cNvGrpSpPr>
      </xdr:nvGrpSpPr>
      <xdr:grpSpPr>
        <a:xfrm>
          <a:off x="1104900" y="65246250"/>
          <a:ext cx="1095375" cy="295275"/>
          <a:chOff x="442" y="4851"/>
          <a:chExt cx="85" cy="49"/>
        </a:xfrm>
        <a:solidFill>
          <a:srgbClr val="FFFFFF"/>
        </a:solidFill>
      </xdr:grpSpPr>
      <xdr:sp>
        <xdr:nvSpPr>
          <xdr:cNvPr id="930" name="Line 576"/>
          <xdr:cNvSpPr>
            <a:spLocks/>
          </xdr:cNvSpPr>
        </xdr:nvSpPr>
        <xdr:spPr>
          <a:xfrm>
            <a:off x="442" y="4870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31" name="Line 577"/>
          <xdr:cNvSpPr>
            <a:spLocks/>
          </xdr:cNvSpPr>
        </xdr:nvSpPr>
        <xdr:spPr>
          <a:xfrm>
            <a:off x="493" y="485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32" name="Line 578"/>
          <xdr:cNvSpPr>
            <a:spLocks/>
          </xdr:cNvSpPr>
        </xdr:nvSpPr>
        <xdr:spPr>
          <a:xfrm>
            <a:off x="527" y="4861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343</xdr:row>
      <xdr:rowOff>0</xdr:rowOff>
    </xdr:from>
    <xdr:to>
      <xdr:col>13</xdr:col>
      <xdr:colOff>9525</xdr:colOff>
      <xdr:row>344</xdr:row>
      <xdr:rowOff>104775</xdr:rowOff>
    </xdr:to>
    <xdr:grpSp>
      <xdr:nvGrpSpPr>
        <xdr:cNvPr id="933" name="Group 579"/>
        <xdr:cNvGrpSpPr>
          <a:grpSpLocks/>
        </xdr:cNvGrpSpPr>
      </xdr:nvGrpSpPr>
      <xdr:grpSpPr>
        <a:xfrm>
          <a:off x="1762125" y="64960500"/>
          <a:ext cx="1095375" cy="295275"/>
          <a:chOff x="442" y="4851"/>
          <a:chExt cx="85" cy="49"/>
        </a:xfrm>
        <a:solidFill>
          <a:srgbClr val="FFFFFF"/>
        </a:solidFill>
      </xdr:grpSpPr>
      <xdr:sp>
        <xdr:nvSpPr>
          <xdr:cNvPr id="934" name="Line 580"/>
          <xdr:cNvSpPr>
            <a:spLocks/>
          </xdr:cNvSpPr>
        </xdr:nvSpPr>
        <xdr:spPr>
          <a:xfrm>
            <a:off x="442" y="4870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35" name="Line 581"/>
          <xdr:cNvSpPr>
            <a:spLocks/>
          </xdr:cNvSpPr>
        </xdr:nvSpPr>
        <xdr:spPr>
          <a:xfrm>
            <a:off x="493" y="485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36" name="Line 582"/>
          <xdr:cNvSpPr>
            <a:spLocks/>
          </xdr:cNvSpPr>
        </xdr:nvSpPr>
        <xdr:spPr>
          <a:xfrm>
            <a:off x="527" y="4861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</xdr:col>
      <xdr:colOff>104775</xdr:colOff>
      <xdr:row>368</xdr:row>
      <xdr:rowOff>171450</xdr:rowOff>
    </xdr:from>
    <xdr:to>
      <xdr:col>22</xdr:col>
      <xdr:colOff>133350</xdr:colOff>
      <xdr:row>370</xdr:row>
      <xdr:rowOff>171450</xdr:rowOff>
    </xdr:to>
    <xdr:grpSp>
      <xdr:nvGrpSpPr>
        <xdr:cNvPr id="937" name="Group 583"/>
        <xdr:cNvGrpSpPr>
          <a:grpSpLocks/>
        </xdr:cNvGrpSpPr>
      </xdr:nvGrpSpPr>
      <xdr:grpSpPr>
        <a:xfrm>
          <a:off x="323850" y="69894450"/>
          <a:ext cx="4629150" cy="381000"/>
          <a:chOff x="25" y="5028"/>
          <a:chExt cx="359" cy="40"/>
        </a:xfrm>
        <a:solidFill>
          <a:srgbClr val="FFFFFF"/>
        </a:solidFill>
      </xdr:grpSpPr>
      <xdr:sp>
        <xdr:nvSpPr>
          <xdr:cNvPr id="938" name="Line 584"/>
          <xdr:cNvSpPr>
            <a:spLocks/>
          </xdr:cNvSpPr>
        </xdr:nvSpPr>
        <xdr:spPr>
          <a:xfrm>
            <a:off x="25" y="5040"/>
            <a:ext cx="3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39" name="AutoShape 585"/>
          <xdr:cNvSpPr>
            <a:spLocks noChangeAspect="1"/>
          </xdr:cNvSpPr>
        </xdr:nvSpPr>
        <xdr:spPr>
          <a:xfrm flipH="1">
            <a:off x="35" y="5028"/>
            <a:ext cx="99" cy="12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40" name="AutoShape 586"/>
          <xdr:cNvSpPr>
            <a:spLocks noChangeAspect="1"/>
          </xdr:cNvSpPr>
        </xdr:nvSpPr>
        <xdr:spPr>
          <a:xfrm rot="10800000" flipH="1">
            <a:off x="136" y="5040"/>
            <a:ext cx="238" cy="28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367</xdr:row>
      <xdr:rowOff>104775</xdr:rowOff>
    </xdr:from>
    <xdr:to>
      <xdr:col>7</xdr:col>
      <xdr:colOff>180975</xdr:colOff>
      <xdr:row>369</xdr:row>
      <xdr:rowOff>19050</xdr:rowOff>
    </xdr:to>
    <xdr:grpSp>
      <xdr:nvGrpSpPr>
        <xdr:cNvPr id="941" name="Group 587"/>
        <xdr:cNvGrpSpPr>
          <a:grpSpLocks/>
        </xdr:cNvGrpSpPr>
      </xdr:nvGrpSpPr>
      <xdr:grpSpPr>
        <a:xfrm>
          <a:off x="619125" y="69637275"/>
          <a:ext cx="1095375" cy="295275"/>
          <a:chOff x="442" y="4851"/>
          <a:chExt cx="85" cy="49"/>
        </a:xfrm>
        <a:solidFill>
          <a:srgbClr val="FFFFFF"/>
        </a:solidFill>
      </xdr:grpSpPr>
      <xdr:sp>
        <xdr:nvSpPr>
          <xdr:cNvPr id="942" name="Line 588"/>
          <xdr:cNvSpPr>
            <a:spLocks/>
          </xdr:cNvSpPr>
        </xdr:nvSpPr>
        <xdr:spPr>
          <a:xfrm>
            <a:off x="442" y="4870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43" name="Line 589"/>
          <xdr:cNvSpPr>
            <a:spLocks/>
          </xdr:cNvSpPr>
        </xdr:nvSpPr>
        <xdr:spPr>
          <a:xfrm>
            <a:off x="493" y="485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44" name="Line 590"/>
          <xdr:cNvSpPr>
            <a:spLocks/>
          </xdr:cNvSpPr>
        </xdr:nvSpPr>
        <xdr:spPr>
          <a:xfrm>
            <a:off x="527" y="4861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366</xdr:row>
      <xdr:rowOff>104775</xdr:rowOff>
    </xdr:from>
    <xdr:to>
      <xdr:col>9</xdr:col>
      <xdr:colOff>180975</xdr:colOff>
      <xdr:row>368</xdr:row>
      <xdr:rowOff>19050</xdr:rowOff>
    </xdr:to>
    <xdr:grpSp>
      <xdr:nvGrpSpPr>
        <xdr:cNvPr id="945" name="Group 591"/>
        <xdr:cNvGrpSpPr>
          <a:grpSpLocks/>
        </xdr:cNvGrpSpPr>
      </xdr:nvGrpSpPr>
      <xdr:grpSpPr>
        <a:xfrm>
          <a:off x="1057275" y="69446775"/>
          <a:ext cx="1095375" cy="295275"/>
          <a:chOff x="442" y="4851"/>
          <a:chExt cx="85" cy="49"/>
        </a:xfrm>
        <a:solidFill>
          <a:srgbClr val="FFFFFF"/>
        </a:solidFill>
      </xdr:grpSpPr>
      <xdr:sp>
        <xdr:nvSpPr>
          <xdr:cNvPr id="946" name="Line 592"/>
          <xdr:cNvSpPr>
            <a:spLocks/>
          </xdr:cNvSpPr>
        </xdr:nvSpPr>
        <xdr:spPr>
          <a:xfrm>
            <a:off x="442" y="4870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47" name="Line 593"/>
          <xdr:cNvSpPr>
            <a:spLocks/>
          </xdr:cNvSpPr>
        </xdr:nvSpPr>
        <xdr:spPr>
          <a:xfrm>
            <a:off x="493" y="485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48" name="Line 594"/>
          <xdr:cNvSpPr>
            <a:spLocks/>
          </xdr:cNvSpPr>
        </xdr:nvSpPr>
        <xdr:spPr>
          <a:xfrm>
            <a:off x="527" y="4861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7</xdr:col>
      <xdr:colOff>180975</xdr:colOff>
      <xdr:row>364</xdr:row>
      <xdr:rowOff>180975</xdr:rowOff>
    </xdr:from>
    <xdr:to>
      <xdr:col>12</xdr:col>
      <xdr:colOff>180975</xdr:colOff>
      <xdr:row>366</xdr:row>
      <xdr:rowOff>95250</xdr:rowOff>
    </xdr:to>
    <xdr:grpSp>
      <xdr:nvGrpSpPr>
        <xdr:cNvPr id="949" name="Group 595"/>
        <xdr:cNvGrpSpPr>
          <a:grpSpLocks/>
        </xdr:cNvGrpSpPr>
      </xdr:nvGrpSpPr>
      <xdr:grpSpPr>
        <a:xfrm>
          <a:off x="1714500" y="69141975"/>
          <a:ext cx="1095375" cy="295275"/>
          <a:chOff x="442" y="4851"/>
          <a:chExt cx="85" cy="49"/>
        </a:xfrm>
        <a:solidFill>
          <a:srgbClr val="FFFFFF"/>
        </a:solidFill>
      </xdr:grpSpPr>
      <xdr:sp>
        <xdr:nvSpPr>
          <xdr:cNvPr id="950" name="Line 596"/>
          <xdr:cNvSpPr>
            <a:spLocks/>
          </xdr:cNvSpPr>
        </xdr:nvSpPr>
        <xdr:spPr>
          <a:xfrm>
            <a:off x="442" y="4870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51" name="Line 597"/>
          <xdr:cNvSpPr>
            <a:spLocks/>
          </xdr:cNvSpPr>
        </xdr:nvSpPr>
        <xdr:spPr>
          <a:xfrm>
            <a:off x="493" y="485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52" name="Line 598"/>
          <xdr:cNvSpPr>
            <a:spLocks/>
          </xdr:cNvSpPr>
        </xdr:nvSpPr>
        <xdr:spPr>
          <a:xfrm>
            <a:off x="527" y="4861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387</xdr:row>
      <xdr:rowOff>104775</xdr:rowOff>
    </xdr:from>
    <xdr:to>
      <xdr:col>31</xdr:col>
      <xdr:colOff>0</xdr:colOff>
      <xdr:row>390</xdr:row>
      <xdr:rowOff>0</xdr:rowOff>
    </xdr:to>
    <xdr:grpSp>
      <xdr:nvGrpSpPr>
        <xdr:cNvPr id="953" name="Group 600"/>
        <xdr:cNvGrpSpPr>
          <a:grpSpLocks/>
        </xdr:cNvGrpSpPr>
      </xdr:nvGrpSpPr>
      <xdr:grpSpPr>
        <a:xfrm>
          <a:off x="5695950" y="73447275"/>
          <a:ext cx="1095375" cy="466725"/>
          <a:chOff x="442" y="4851"/>
          <a:chExt cx="85" cy="49"/>
        </a:xfrm>
        <a:solidFill>
          <a:srgbClr val="FFFFFF"/>
        </a:solidFill>
      </xdr:grpSpPr>
      <xdr:sp>
        <xdr:nvSpPr>
          <xdr:cNvPr id="954" name="Line 601"/>
          <xdr:cNvSpPr>
            <a:spLocks/>
          </xdr:cNvSpPr>
        </xdr:nvSpPr>
        <xdr:spPr>
          <a:xfrm>
            <a:off x="442" y="4870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55" name="Line 602"/>
          <xdr:cNvSpPr>
            <a:spLocks/>
          </xdr:cNvSpPr>
        </xdr:nvSpPr>
        <xdr:spPr>
          <a:xfrm>
            <a:off x="493" y="485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56" name="Line 603"/>
          <xdr:cNvSpPr>
            <a:spLocks/>
          </xdr:cNvSpPr>
        </xdr:nvSpPr>
        <xdr:spPr>
          <a:xfrm>
            <a:off x="527" y="4861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393</xdr:row>
      <xdr:rowOff>123825</xdr:rowOff>
    </xdr:from>
    <xdr:to>
      <xdr:col>8</xdr:col>
      <xdr:colOff>9525</xdr:colOff>
      <xdr:row>395</xdr:row>
      <xdr:rowOff>38100</xdr:rowOff>
    </xdr:to>
    <xdr:grpSp>
      <xdr:nvGrpSpPr>
        <xdr:cNvPr id="957" name="Group 604"/>
        <xdr:cNvGrpSpPr>
          <a:grpSpLocks/>
        </xdr:cNvGrpSpPr>
      </xdr:nvGrpSpPr>
      <xdr:grpSpPr>
        <a:xfrm>
          <a:off x="666750" y="74609325"/>
          <a:ext cx="1095375" cy="295275"/>
          <a:chOff x="442" y="4851"/>
          <a:chExt cx="85" cy="49"/>
        </a:xfrm>
        <a:solidFill>
          <a:srgbClr val="FFFFFF"/>
        </a:solidFill>
      </xdr:grpSpPr>
      <xdr:sp>
        <xdr:nvSpPr>
          <xdr:cNvPr id="958" name="Line 605"/>
          <xdr:cNvSpPr>
            <a:spLocks/>
          </xdr:cNvSpPr>
        </xdr:nvSpPr>
        <xdr:spPr>
          <a:xfrm>
            <a:off x="442" y="4870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59" name="Line 606"/>
          <xdr:cNvSpPr>
            <a:spLocks/>
          </xdr:cNvSpPr>
        </xdr:nvSpPr>
        <xdr:spPr>
          <a:xfrm>
            <a:off x="493" y="485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60" name="Line 607"/>
          <xdr:cNvSpPr>
            <a:spLocks/>
          </xdr:cNvSpPr>
        </xdr:nvSpPr>
        <xdr:spPr>
          <a:xfrm>
            <a:off x="527" y="4861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</xdr:col>
      <xdr:colOff>104775</xdr:colOff>
      <xdr:row>395</xdr:row>
      <xdr:rowOff>76200</xdr:rowOff>
    </xdr:from>
    <xdr:to>
      <xdr:col>22</xdr:col>
      <xdr:colOff>133350</xdr:colOff>
      <xdr:row>397</xdr:row>
      <xdr:rowOff>76200</xdr:rowOff>
    </xdr:to>
    <xdr:grpSp>
      <xdr:nvGrpSpPr>
        <xdr:cNvPr id="961" name="Group 608"/>
        <xdr:cNvGrpSpPr>
          <a:grpSpLocks/>
        </xdr:cNvGrpSpPr>
      </xdr:nvGrpSpPr>
      <xdr:grpSpPr>
        <a:xfrm>
          <a:off x="323850" y="74942700"/>
          <a:ext cx="4629150" cy="381000"/>
          <a:chOff x="25" y="5028"/>
          <a:chExt cx="359" cy="40"/>
        </a:xfrm>
        <a:solidFill>
          <a:srgbClr val="FFFFFF"/>
        </a:solidFill>
      </xdr:grpSpPr>
      <xdr:sp>
        <xdr:nvSpPr>
          <xdr:cNvPr id="962" name="Line 609"/>
          <xdr:cNvSpPr>
            <a:spLocks/>
          </xdr:cNvSpPr>
        </xdr:nvSpPr>
        <xdr:spPr>
          <a:xfrm>
            <a:off x="25" y="5040"/>
            <a:ext cx="3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63" name="AutoShape 610"/>
          <xdr:cNvSpPr>
            <a:spLocks noChangeAspect="1"/>
          </xdr:cNvSpPr>
        </xdr:nvSpPr>
        <xdr:spPr>
          <a:xfrm flipH="1">
            <a:off x="35" y="5028"/>
            <a:ext cx="99" cy="12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64" name="AutoShape 611"/>
          <xdr:cNvSpPr>
            <a:spLocks noChangeAspect="1"/>
          </xdr:cNvSpPr>
        </xdr:nvSpPr>
        <xdr:spPr>
          <a:xfrm rot="10800000" flipH="1">
            <a:off x="136" y="5040"/>
            <a:ext cx="238" cy="28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388</xdr:row>
      <xdr:rowOff>180975</xdr:rowOff>
    </xdr:from>
    <xdr:to>
      <xdr:col>22</xdr:col>
      <xdr:colOff>133350</xdr:colOff>
      <xdr:row>389</xdr:row>
      <xdr:rowOff>152400</xdr:rowOff>
    </xdr:to>
    <xdr:grpSp>
      <xdr:nvGrpSpPr>
        <xdr:cNvPr id="965" name="Group 612"/>
        <xdr:cNvGrpSpPr>
          <a:grpSpLocks/>
        </xdr:cNvGrpSpPr>
      </xdr:nvGrpSpPr>
      <xdr:grpSpPr>
        <a:xfrm>
          <a:off x="219075" y="73713975"/>
          <a:ext cx="4733925" cy="161925"/>
          <a:chOff x="17" y="4919"/>
          <a:chExt cx="367" cy="17"/>
        </a:xfrm>
        <a:solidFill>
          <a:srgbClr val="FFFFFF"/>
        </a:solidFill>
      </xdr:grpSpPr>
      <xdr:sp>
        <xdr:nvSpPr>
          <xdr:cNvPr id="966" name="Line 613"/>
          <xdr:cNvSpPr>
            <a:spLocks/>
          </xdr:cNvSpPr>
        </xdr:nvSpPr>
        <xdr:spPr>
          <a:xfrm>
            <a:off x="34" y="4920"/>
            <a:ext cx="34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grpSp>
        <xdr:nvGrpSpPr>
          <xdr:cNvPr id="967" name="Group 614"/>
          <xdr:cNvGrpSpPr>
            <a:grpSpLocks/>
          </xdr:cNvGrpSpPr>
        </xdr:nvGrpSpPr>
        <xdr:grpSpPr>
          <a:xfrm>
            <a:off x="17" y="4919"/>
            <a:ext cx="32" cy="17"/>
            <a:chOff x="68" y="2961"/>
            <a:chExt cx="32" cy="17"/>
          </a:xfrm>
          <a:solidFill>
            <a:srgbClr val="FFFFFF"/>
          </a:solidFill>
        </xdr:grpSpPr>
        <xdr:grpSp>
          <xdr:nvGrpSpPr>
            <xdr:cNvPr id="968" name="Group 615"/>
            <xdr:cNvGrpSpPr>
              <a:grpSpLocks/>
            </xdr:cNvGrpSpPr>
          </xdr:nvGrpSpPr>
          <xdr:grpSpPr>
            <a:xfrm>
              <a:off x="76" y="2961"/>
              <a:ext cx="19" cy="11"/>
              <a:chOff x="76" y="2961"/>
              <a:chExt cx="19" cy="11"/>
            </a:xfrm>
            <a:solidFill>
              <a:srgbClr val="FFFFFF"/>
            </a:solidFill>
          </xdr:grpSpPr>
          <xdr:sp>
            <xdr:nvSpPr>
              <xdr:cNvPr id="969" name="AutoShape 616"/>
              <xdr:cNvSpPr>
                <a:spLocks/>
              </xdr:cNvSpPr>
            </xdr:nvSpPr>
            <xdr:spPr>
              <a:xfrm>
                <a:off x="76" y="2964"/>
                <a:ext cx="19" cy="8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970" name="Oval 617"/>
              <xdr:cNvSpPr>
                <a:spLocks/>
              </xdr:cNvSpPr>
            </xdr:nvSpPr>
            <xdr:spPr>
              <a:xfrm>
                <a:off x="82" y="2961"/>
                <a:ext cx="6" cy="6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</xdr:grpSp>
        <xdr:sp>
          <xdr:nvSpPr>
            <xdr:cNvPr id="971" name="Oval 618"/>
            <xdr:cNvSpPr>
              <a:spLocks/>
            </xdr:cNvSpPr>
          </xdr:nvSpPr>
          <xdr:spPr>
            <a:xfrm>
              <a:off x="82" y="2972"/>
              <a:ext cx="6" cy="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972" name="Line 619"/>
            <xdr:cNvSpPr>
              <a:spLocks/>
            </xdr:cNvSpPr>
          </xdr:nvSpPr>
          <xdr:spPr>
            <a:xfrm flipV="1">
              <a:off x="68" y="2978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973" name="Group 620"/>
          <xdr:cNvGrpSpPr>
            <a:grpSpLocks/>
          </xdr:cNvGrpSpPr>
        </xdr:nvGrpSpPr>
        <xdr:grpSpPr>
          <a:xfrm>
            <a:off x="365" y="4921"/>
            <a:ext cx="19" cy="11"/>
            <a:chOff x="76" y="2961"/>
            <a:chExt cx="19" cy="11"/>
          </a:xfrm>
          <a:solidFill>
            <a:srgbClr val="FFFFFF"/>
          </a:solidFill>
        </xdr:grpSpPr>
        <xdr:sp>
          <xdr:nvSpPr>
            <xdr:cNvPr id="974" name="AutoShape 621"/>
            <xdr:cNvSpPr>
              <a:spLocks/>
            </xdr:cNvSpPr>
          </xdr:nvSpPr>
          <xdr:spPr>
            <a:xfrm>
              <a:off x="76" y="2964"/>
              <a:ext cx="19" cy="8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975" name="Oval 622"/>
            <xdr:cNvSpPr>
              <a:spLocks/>
            </xdr:cNvSpPr>
          </xdr:nvSpPr>
          <xdr:spPr>
            <a:xfrm>
              <a:off x="82" y="2961"/>
              <a:ext cx="6" cy="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133350</xdr:colOff>
      <xdr:row>391</xdr:row>
      <xdr:rowOff>0</xdr:rowOff>
    </xdr:from>
    <xdr:to>
      <xdr:col>22</xdr:col>
      <xdr:colOff>76200</xdr:colOff>
      <xdr:row>391</xdr:row>
      <xdr:rowOff>0</xdr:rowOff>
    </xdr:to>
    <xdr:sp>
      <xdr:nvSpPr>
        <xdr:cNvPr id="976" name="Line 623"/>
        <xdr:cNvSpPr>
          <a:spLocks/>
        </xdr:cNvSpPr>
      </xdr:nvSpPr>
      <xdr:spPr>
        <a:xfrm>
          <a:off x="352425" y="74104500"/>
          <a:ext cx="454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133350</xdr:colOff>
      <xdr:row>390</xdr:row>
      <xdr:rowOff>0</xdr:rowOff>
    </xdr:from>
    <xdr:to>
      <xdr:col>8</xdr:col>
      <xdr:colOff>85725</xdr:colOff>
      <xdr:row>390</xdr:row>
      <xdr:rowOff>0</xdr:rowOff>
    </xdr:to>
    <xdr:sp>
      <xdr:nvSpPr>
        <xdr:cNvPr id="977" name="Line 624"/>
        <xdr:cNvSpPr>
          <a:spLocks/>
        </xdr:cNvSpPr>
      </xdr:nvSpPr>
      <xdr:spPr>
        <a:xfrm>
          <a:off x="352425" y="739140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389</xdr:row>
      <xdr:rowOff>161925</xdr:rowOff>
    </xdr:from>
    <xdr:to>
      <xdr:col>2</xdr:col>
      <xdr:colOff>0</xdr:colOff>
      <xdr:row>390</xdr:row>
      <xdr:rowOff>47625</xdr:rowOff>
    </xdr:to>
    <xdr:sp>
      <xdr:nvSpPr>
        <xdr:cNvPr id="978" name="Line 625"/>
        <xdr:cNvSpPr>
          <a:spLocks/>
        </xdr:cNvSpPr>
      </xdr:nvSpPr>
      <xdr:spPr>
        <a:xfrm>
          <a:off x="438150" y="73885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390</xdr:row>
      <xdr:rowOff>133350</xdr:rowOff>
    </xdr:from>
    <xdr:to>
      <xdr:col>2</xdr:col>
      <xdr:colOff>0</xdr:colOff>
      <xdr:row>391</xdr:row>
      <xdr:rowOff>57150</xdr:rowOff>
    </xdr:to>
    <xdr:sp>
      <xdr:nvSpPr>
        <xdr:cNvPr id="979" name="Line 626"/>
        <xdr:cNvSpPr>
          <a:spLocks/>
        </xdr:cNvSpPr>
      </xdr:nvSpPr>
      <xdr:spPr>
        <a:xfrm>
          <a:off x="438150" y="740473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0</xdr:colOff>
      <xdr:row>390</xdr:row>
      <xdr:rowOff>133350</xdr:rowOff>
    </xdr:from>
    <xdr:to>
      <xdr:col>22</xdr:col>
      <xdr:colOff>0</xdr:colOff>
      <xdr:row>391</xdr:row>
      <xdr:rowOff>57150</xdr:rowOff>
    </xdr:to>
    <xdr:sp>
      <xdr:nvSpPr>
        <xdr:cNvPr id="980" name="Line 627"/>
        <xdr:cNvSpPr>
          <a:spLocks/>
        </xdr:cNvSpPr>
      </xdr:nvSpPr>
      <xdr:spPr>
        <a:xfrm>
          <a:off x="4819650" y="740473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389</xdr:row>
      <xdr:rowOff>133350</xdr:rowOff>
    </xdr:from>
    <xdr:to>
      <xdr:col>8</xdr:col>
      <xdr:colOff>0</xdr:colOff>
      <xdr:row>390</xdr:row>
      <xdr:rowOff>57150</xdr:rowOff>
    </xdr:to>
    <xdr:sp>
      <xdr:nvSpPr>
        <xdr:cNvPr id="981" name="Line 628"/>
        <xdr:cNvSpPr>
          <a:spLocks/>
        </xdr:cNvSpPr>
      </xdr:nvSpPr>
      <xdr:spPr>
        <a:xfrm>
          <a:off x="1752600" y="738568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388</xdr:row>
      <xdr:rowOff>123825</xdr:rowOff>
    </xdr:from>
    <xdr:to>
      <xdr:col>8</xdr:col>
      <xdr:colOff>0</xdr:colOff>
      <xdr:row>389</xdr:row>
      <xdr:rowOff>57150</xdr:rowOff>
    </xdr:to>
    <xdr:sp>
      <xdr:nvSpPr>
        <xdr:cNvPr id="982" name="Line 629"/>
        <xdr:cNvSpPr>
          <a:spLocks/>
        </xdr:cNvSpPr>
      </xdr:nvSpPr>
      <xdr:spPr>
        <a:xfrm>
          <a:off x="1752600" y="73656825"/>
          <a:ext cx="0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25</xdr:col>
      <xdr:colOff>104775</xdr:colOff>
      <xdr:row>391</xdr:row>
      <xdr:rowOff>0</xdr:rowOff>
    </xdr:from>
    <xdr:to>
      <xdr:col>31</xdr:col>
      <xdr:colOff>104775</xdr:colOff>
      <xdr:row>391</xdr:row>
      <xdr:rowOff>0</xdr:rowOff>
    </xdr:to>
    <xdr:sp>
      <xdr:nvSpPr>
        <xdr:cNvPr id="983" name="Line 631"/>
        <xdr:cNvSpPr>
          <a:spLocks/>
        </xdr:cNvSpPr>
      </xdr:nvSpPr>
      <xdr:spPr>
        <a:xfrm>
          <a:off x="5581650" y="741045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0</xdr:colOff>
      <xdr:row>390</xdr:row>
      <xdr:rowOff>133350</xdr:rowOff>
    </xdr:from>
    <xdr:to>
      <xdr:col>26</xdr:col>
      <xdr:colOff>0</xdr:colOff>
      <xdr:row>391</xdr:row>
      <xdr:rowOff>47625</xdr:rowOff>
    </xdr:to>
    <xdr:sp>
      <xdr:nvSpPr>
        <xdr:cNvPr id="984" name="Line 632"/>
        <xdr:cNvSpPr>
          <a:spLocks/>
        </xdr:cNvSpPr>
      </xdr:nvSpPr>
      <xdr:spPr>
        <a:xfrm flipH="1">
          <a:off x="5695950" y="740473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29</xdr:col>
      <xdr:colOff>0</xdr:colOff>
      <xdr:row>390</xdr:row>
      <xdr:rowOff>133350</xdr:rowOff>
    </xdr:from>
    <xdr:to>
      <xdr:col>29</xdr:col>
      <xdr:colOff>0</xdr:colOff>
      <xdr:row>391</xdr:row>
      <xdr:rowOff>47625</xdr:rowOff>
    </xdr:to>
    <xdr:sp>
      <xdr:nvSpPr>
        <xdr:cNvPr id="985" name="Line 633"/>
        <xdr:cNvSpPr>
          <a:spLocks/>
        </xdr:cNvSpPr>
      </xdr:nvSpPr>
      <xdr:spPr>
        <a:xfrm flipH="1">
          <a:off x="6353175" y="740473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31</xdr:col>
      <xdr:colOff>0</xdr:colOff>
      <xdr:row>390</xdr:row>
      <xdr:rowOff>142875</xdr:rowOff>
    </xdr:from>
    <xdr:to>
      <xdr:col>31</xdr:col>
      <xdr:colOff>0</xdr:colOff>
      <xdr:row>391</xdr:row>
      <xdr:rowOff>57150</xdr:rowOff>
    </xdr:to>
    <xdr:sp>
      <xdr:nvSpPr>
        <xdr:cNvPr id="986" name="Line 634"/>
        <xdr:cNvSpPr>
          <a:spLocks/>
        </xdr:cNvSpPr>
      </xdr:nvSpPr>
      <xdr:spPr>
        <a:xfrm flipH="1">
          <a:off x="6791325" y="740568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9525</xdr:colOff>
      <xdr:row>392</xdr:row>
      <xdr:rowOff>95250</xdr:rowOff>
    </xdr:from>
    <xdr:to>
      <xdr:col>10</xdr:col>
      <xdr:colOff>9525</xdr:colOff>
      <xdr:row>394</xdr:row>
      <xdr:rowOff>9525</xdr:rowOff>
    </xdr:to>
    <xdr:grpSp>
      <xdr:nvGrpSpPr>
        <xdr:cNvPr id="987" name="Group 635"/>
        <xdr:cNvGrpSpPr>
          <a:grpSpLocks/>
        </xdr:cNvGrpSpPr>
      </xdr:nvGrpSpPr>
      <xdr:grpSpPr>
        <a:xfrm>
          <a:off x="1104900" y="74390250"/>
          <a:ext cx="1095375" cy="295275"/>
          <a:chOff x="442" y="4851"/>
          <a:chExt cx="85" cy="49"/>
        </a:xfrm>
        <a:solidFill>
          <a:srgbClr val="FFFFFF"/>
        </a:solidFill>
      </xdr:grpSpPr>
      <xdr:sp>
        <xdr:nvSpPr>
          <xdr:cNvPr id="988" name="Line 636"/>
          <xdr:cNvSpPr>
            <a:spLocks/>
          </xdr:cNvSpPr>
        </xdr:nvSpPr>
        <xdr:spPr>
          <a:xfrm>
            <a:off x="442" y="4870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89" name="Line 637"/>
          <xdr:cNvSpPr>
            <a:spLocks/>
          </xdr:cNvSpPr>
        </xdr:nvSpPr>
        <xdr:spPr>
          <a:xfrm>
            <a:off x="493" y="485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90" name="Line 638"/>
          <xdr:cNvSpPr>
            <a:spLocks/>
          </xdr:cNvSpPr>
        </xdr:nvSpPr>
        <xdr:spPr>
          <a:xfrm>
            <a:off x="527" y="4861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391</xdr:row>
      <xdr:rowOff>0</xdr:rowOff>
    </xdr:from>
    <xdr:to>
      <xdr:col>13</xdr:col>
      <xdr:colOff>9525</xdr:colOff>
      <xdr:row>392</xdr:row>
      <xdr:rowOff>104775</xdr:rowOff>
    </xdr:to>
    <xdr:grpSp>
      <xdr:nvGrpSpPr>
        <xdr:cNvPr id="991" name="Group 639"/>
        <xdr:cNvGrpSpPr>
          <a:grpSpLocks/>
        </xdr:cNvGrpSpPr>
      </xdr:nvGrpSpPr>
      <xdr:grpSpPr>
        <a:xfrm>
          <a:off x="1762125" y="74104500"/>
          <a:ext cx="1095375" cy="295275"/>
          <a:chOff x="442" y="4851"/>
          <a:chExt cx="85" cy="49"/>
        </a:xfrm>
        <a:solidFill>
          <a:srgbClr val="FFFFFF"/>
        </a:solidFill>
      </xdr:grpSpPr>
      <xdr:sp>
        <xdr:nvSpPr>
          <xdr:cNvPr id="992" name="Line 640"/>
          <xdr:cNvSpPr>
            <a:spLocks/>
          </xdr:cNvSpPr>
        </xdr:nvSpPr>
        <xdr:spPr>
          <a:xfrm>
            <a:off x="442" y="4870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93" name="Line 641"/>
          <xdr:cNvSpPr>
            <a:spLocks/>
          </xdr:cNvSpPr>
        </xdr:nvSpPr>
        <xdr:spPr>
          <a:xfrm>
            <a:off x="493" y="485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94" name="Line 642"/>
          <xdr:cNvSpPr>
            <a:spLocks/>
          </xdr:cNvSpPr>
        </xdr:nvSpPr>
        <xdr:spPr>
          <a:xfrm>
            <a:off x="527" y="4861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</xdr:col>
      <xdr:colOff>104775</xdr:colOff>
      <xdr:row>416</xdr:row>
      <xdr:rowOff>171450</xdr:rowOff>
    </xdr:from>
    <xdr:to>
      <xdr:col>22</xdr:col>
      <xdr:colOff>133350</xdr:colOff>
      <xdr:row>418</xdr:row>
      <xdr:rowOff>171450</xdr:rowOff>
    </xdr:to>
    <xdr:grpSp>
      <xdr:nvGrpSpPr>
        <xdr:cNvPr id="995" name="Group 643"/>
        <xdr:cNvGrpSpPr>
          <a:grpSpLocks/>
        </xdr:cNvGrpSpPr>
      </xdr:nvGrpSpPr>
      <xdr:grpSpPr>
        <a:xfrm>
          <a:off x="323850" y="79038450"/>
          <a:ext cx="4629150" cy="381000"/>
          <a:chOff x="25" y="5028"/>
          <a:chExt cx="359" cy="40"/>
        </a:xfrm>
        <a:solidFill>
          <a:srgbClr val="FFFFFF"/>
        </a:solidFill>
      </xdr:grpSpPr>
      <xdr:sp>
        <xdr:nvSpPr>
          <xdr:cNvPr id="996" name="Line 644"/>
          <xdr:cNvSpPr>
            <a:spLocks/>
          </xdr:cNvSpPr>
        </xdr:nvSpPr>
        <xdr:spPr>
          <a:xfrm>
            <a:off x="25" y="5040"/>
            <a:ext cx="3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97" name="AutoShape 645"/>
          <xdr:cNvSpPr>
            <a:spLocks noChangeAspect="1"/>
          </xdr:cNvSpPr>
        </xdr:nvSpPr>
        <xdr:spPr>
          <a:xfrm flipH="1">
            <a:off x="35" y="5028"/>
            <a:ext cx="99" cy="12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998" name="AutoShape 646"/>
          <xdr:cNvSpPr>
            <a:spLocks noChangeAspect="1"/>
          </xdr:cNvSpPr>
        </xdr:nvSpPr>
        <xdr:spPr>
          <a:xfrm rot="10800000" flipH="1">
            <a:off x="136" y="5040"/>
            <a:ext cx="238" cy="28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415</xdr:row>
      <xdr:rowOff>104775</xdr:rowOff>
    </xdr:from>
    <xdr:to>
      <xdr:col>7</xdr:col>
      <xdr:colOff>180975</xdr:colOff>
      <xdr:row>417</xdr:row>
      <xdr:rowOff>19050</xdr:rowOff>
    </xdr:to>
    <xdr:grpSp>
      <xdr:nvGrpSpPr>
        <xdr:cNvPr id="999" name="Group 647"/>
        <xdr:cNvGrpSpPr>
          <a:grpSpLocks/>
        </xdr:cNvGrpSpPr>
      </xdr:nvGrpSpPr>
      <xdr:grpSpPr>
        <a:xfrm>
          <a:off x="619125" y="78781275"/>
          <a:ext cx="1095375" cy="295275"/>
          <a:chOff x="442" y="4851"/>
          <a:chExt cx="85" cy="49"/>
        </a:xfrm>
        <a:solidFill>
          <a:srgbClr val="FFFFFF"/>
        </a:solidFill>
      </xdr:grpSpPr>
      <xdr:sp>
        <xdr:nvSpPr>
          <xdr:cNvPr id="1000" name="Line 648"/>
          <xdr:cNvSpPr>
            <a:spLocks/>
          </xdr:cNvSpPr>
        </xdr:nvSpPr>
        <xdr:spPr>
          <a:xfrm>
            <a:off x="442" y="4870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01" name="Line 649"/>
          <xdr:cNvSpPr>
            <a:spLocks/>
          </xdr:cNvSpPr>
        </xdr:nvSpPr>
        <xdr:spPr>
          <a:xfrm>
            <a:off x="493" y="485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02" name="Line 650"/>
          <xdr:cNvSpPr>
            <a:spLocks/>
          </xdr:cNvSpPr>
        </xdr:nvSpPr>
        <xdr:spPr>
          <a:xfrm>
            <a:off x="527" y="4861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414</xdr:row>
      <xdr:rowOff>104775</xdr:rowOff>
    </xdr:from>
    <xdr:to>
      <xdr:col>9</xdr:col>
      <xdr:colOff>180975</xdr:colOff>
      <xdr:row>416</xdr:row>
      <xdr:rowOff>19050</xdr:rowOff>
    </xdr:to>
    <xdr:grpSp>
      <xdr:nvGrpSpPr>
        <xdr:cNvPr id="1003" name="Group 651"/>
        <xdr:cNvGrpSpPr>
          <a:grpSpLocks/>
        </xdr:cNvGrpSpPr>
      </xdr:nvGrpSpPr>
      <xdr:grpSpPr>
        <a:xfrm>
          <a:off x="1057275" y="78590775"/>
          <a:ext cx="1095375" cy="295275"/>
          <a:chOff x="442" y="4851"/>
          <a:chExt cx="85" cy="49"/>
        </a:xfrm>
        <a:solidFill>
          <a:srgbClr val="FFFFFF"/>
        </a:solidFill>
      </xdr:grpSpPr>
      <xdr:sp>
        <xdr:nvSpPr>
          <xdr:cNvPr id="1004" name="Line 652"/>
          <xdr:cNvSpPr>
            <a:spLocks/>
          </xdr:cNvSpPr>
        </xdr:nvSpPr>
        <xdr:spPr>
          <a:xfrm>
            <a:off x="442" y="4870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05" name="Line 653"/>
          <xdr:cNvSpPr>
            <a:spLocks/>
          </xdr:cNvSpPr>
        </xdr:nvSpPr>
        <xdr:spPr>
          <a:xfrm>
            <a:off x="493" y="485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06" name="Line 654"/>
          <xdr:cNvSpPr>
            <a:spLocks/>
          </xdr:cNvSpPr>
        </xdr:nvSpPr>
        <xdr:spPr>
          <a:xfrm>
            <a:off x="527" y="4861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7</xdr:col>
      <xdr:colOff>180975</xdr:colOff>
      <xdr:row>412</xdr:row>
      <xdr:rowOff>180975</xdr:rowOff>
    </xdr:from>
    <xdr:to>
      <xdr:col>12</xdr:col>
      <xdr:colOff>180975</xdr:colOff>
      <xdr:row>414</xdr:row>
      <xdr:rowOff>95250</xdr:rowOff>
    </xdr:to>
    <xdr:grpSp>
      <xdr:nvGrpSpPr>
        <xdr:cNvPr id="1007" name="Group 655"/>
        <xdr:cNvGrpSpPr>
          <a:grpSpLocks/>
        </xdr:cNvGrpSpPr>
      </xdr:nvGrpSpPr>
      <xdr:grpSpPr>
        <a:xfrm>
          <a:off x="1714500" y="78285975"/>
          <a:ext cx="1095375" cy="295275"/>
          <a:chOff x="442" y="4851"/>
          <a:chExt cx="85" cy="49"/>
        </a:xfrm>
        <a:solidFill>
          <a:srgbClr val="FFFFFF"/>
        </a:solidFill>
      </xdr:grpSpPr>
      <xdr:sp>
        <xdr:nvSpPr>
          <xdr:cNvPr id="1008" name="Line 656"/>
          <xdr:cNvSpPr>
            <a:spLocks/>
          </xdr:cNvSpPr>
        </xdr:nvSpPr>
        <xdr:spPr>
          <a:xfrm>
            <a:off x="442" y="4870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09" name="Line 657"/>
          <xdr:cNvSpPr>
            <a:spLocks/>
          </xdr:cNvSpPr>
        </xdr:nvSpPr>
        <xdr:spPr>
          <a:xfrm>
            <a:off x="493" y="485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10" name="Line 658"/>
          <xdr:cNvSpPr>
            <a:spLocks/>
          </xdr:cNvSpPr>
        </xdr:nvSpPr>
        <xdr:spPr>
          <a:xfrm>
            <a:off x="527" y="4861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350</xdr:row>
      <xdr:rowOff>0</xdr:rowOff>
    </xdr:from>
    <xdr:to>
      <xdr:col>39</xdr:col>
      <xdr:colOff>0</xdr:colOff>
      <xdr:row>365</xdr:row>
      <xdr:rowOff>0</xdr:rowOff>
    </xdr:to>
    <xdr:graphicFrame>
      <xdr:nvGraphicFramePr>
        <xdr:cNvPr id="1011" name="Chart 660"/>
        <xdr:cNvGraphicFramePr/>
      </xdr:nvGraphicFramePr>
      <xdr:xfrm>
        <a:off x="0" y="66294000"/>
        <a:ext cx="8582025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371</xdr:row>
      <xdr:rowOff>0</xdr:rowOff>
    </xdr:from>
    <xdr:to>
      <xdr:col>39</xdr:col>
      <xdr:colOff>0</xdr:colOff>
      <xdr:row>386</xdr:row>
      <xdr:rowOff>9525</xdr:rowOff>
    </xdr:to>
    <xdr:graphicFrame>
      <xdr:nvGraphicFramePr>
        <xdr:cNvPr id="1012" name="Chart 661"/>
        <xdr:cNvGraphicFramePr/>
      </xdr:nvGraphicFramePr>
      <xdr:xfrm>
        <a:off x="0" y="70294500"/>
        <a:ext cx="8582025" cy="2867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398</xdr:row>
      <xdr:rowOff>0</xdr:rowOff>
    </xdr:from>
    <xdr:to>
      <xdr:col>39</xdr:col>
      <xdr:colOff>0</xdr:colOff>
      <xdr:row>413</xdr:row>
      <xdr:rowOff>0</xdr:rowOff>
    </xdr:to>
    <xdr:graphicFrame>
      <xdr:nvGraphicFramePr>
        <xdr:cNvPr id="1013" name="Chart 662"/>
        <xdr:cNvGraphicFramePr/>
      </xdr:nvGraphicFramePr>
      <xdr:xfrm>
        <a:off x="0" y="75438000"/>
        <a:ext cx="8582025" cy="2857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76200</xdr:colOff>
      <xdr:row>419</xdr:row>
      <xdr:rowOff>0</xdr:rowOff>
    </xdr:from>
    <xdr:to>
      <xdr:col>39</xdr:col>
      <xdr:colOff>0</xdr:colOff>
      <xdr:row>434</xdr:row>
      <xdr:rowOff>0</xdr:rowOff>
    </xdr:to>
    <xdr:graphicFrame>
      <xdr:nvGraphicFramePr>
        <xdr:cNvPr id="1014" name="Chart 664"/>
        <xdr:cNvGraphicFramePr/>
      </xdr:nvGraphicFramePr>
      <xdr:xfrm>
        <a:off x="76200" y="79438500"/>
        <a:ext cx="8505825" cy="2857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26</xdr:col>
      <xdr:colOff>0</xdr:colOff>
      <xdr:row>435</xdr:row>
      <xdr:rowOff>104775</xdr:rowOff>
    </xdr:from>
    <xdr:to>
      <xdr:col>31</xdr:col>
      <xdr:colOff>0</xdr:colOff>
      <xdr:row>438</xdr:row>
      <xdr:rowOff>0</xdr:rowOff>
    </xdr:to>
    <xdr:grpSp>
      <xdr:nvGrpSpPr>
        <xdr:cNvPr id="1015" name="Group 665"/>
        <xdr:cNvGrpSpPr>
          <a:grpSpLocks/>
        </xdr:cNvGrpSpPr>
      </xdr:nvGrpSpPr>
      <xdr:grpSpPr>
        <a:xfrm>
          <a:off x="5695950" y="82591275"/>
          <a:ext cx="1095375" cy="466725"/>
          <a:chOff x="442" y="4851"/>
          <a:chExt cx="85" cy="49"/>
        </a:xfrm>
        <a:solidFill>
          <a:srgbClr val="FFFFFF"/>
        </a:solidFill>
      </xdr:grpSpPr>
      <xdr:sp>
        <xdr:nvSpPr>
          <xdr:cNvPr id="1016" name="Line 666"/>
          <xdr:cNvSpPr>
            <a:spLocks/>
          </xdr:cNvSpPr>
        </xdr:nvSpPr>
        <xdr:spPr>
          <a:xfrm>
            <a:off x="442" y="4870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17" name="Line 667"/>
          <xdr:cNvSpPr>
            <a:spLocks/>
          </xdr:cNvSpPr>
        </xdr:nvSpPr>
        <xdr:spPr>
          <a:xfrm>
            <a:off x="493" y="485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18" name="Line 668"/>
          <xdr:cNvSpPr>
            <a:spLocks/>
          </xdr:cNvSpPr>
        </xdr:nvSpPr>
        <xdr:spPr>
          <a:xfrm>
            <a:off x="527" y="4861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441</xdr:row>
      <xdr:rowOff>123825</xdr:rowOff>
    </xdr:from>
    <xdr:to>
      <xdr:col>8</xdr:col>
      <xdr:colOff>9525</xdr:colOff>
      <xdr:row>443</xdr:row>
      <xdr:rowOff>38100</xdr:rowOff>
    </xdr:to>
    <xdr:grpSp>
      <xdr:nvGrpSpPr>
        <xdr:cNvPr id="1019" name="Group 669"/>
        <xdr:cNvGrpSpPr>
          <a:grpSpLocks/>
        </xdr:cNvGrpSpPr>
      </xdr:nvGrpSpPr>
      <xdr:grpSpPr>
        <a:xfrm>
          <a:off x="666750" y="83753325"/>
          <a:ext cx="1095375" cy="295275"/>
          <a:chOff x="442" y="4851"/>
          <a:chExt cx="85" cy="49"/>
        </a:xfrm>
        <a:solidFill>
          <a:srgbClr val="FFFFFF"/>
        </a:solidFill>
      </xdr:grpSpPr>
      <xdr:sp>
        <xdr:nvSpPr>
          <xdr:cNvPr id="1020" name="Line 670"/>
          <xdr:cNvSpPr>
            <a:spLocks/>
          </xdr:cNvSpPr>
        </xdr:nvSpPr>
        <xdr:spPr>
          <a:xfrm>
            <a:off x="442" y="4870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21" name="Line 671"/>
          <xdr:cNvSpPr>
            <a:spLocks/>
          </xdr:cNvSpPr>
        </xdr:nvSpPr>
        <xdr:spPr>
          <a:xfrm>
            <a:off x="493" y="485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22" name="Line 672"/>
          <xdr:cNvSpPr>
            <a:spLocks/>
          </xdr:cNvSpPr>
        </xdr:nvSpPr>
        <xdr:spPr>
          <a:xfrm>
            <a:off x="527" y="4861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</xdr:col>
      <xdr:colOff>104775</xdr:colOff>
      <xdr:row>443</xdr:row>
      <xdr:rowOff>76200</xdr:rowOff>
    </xdr:from>
    <xdr:to>
      <xdr:col>22</xdr:col>
      <xdr:colOff>133350</xdr:colOff>
      <xdr:row>445</xdr:row>
      <xdr:rowOff>76200</xdr:rowOff>
    </xdr:to>
    <xdr:grpSp>
      <xdr:nvGrpSpPr>
        <xdr:cNvPr id="1023" name="Group 673"/>
        <xdr:cNvGrpSpPr>
          <a:grpSpLocks/>
        </xdr:cNvGrpSpPr>
      </xdr:nvGrpSpPr>
      <xdr:grpSpPr>
        <a:xfrm>
          <a:off x="323850" y="84086700"/>
          <a:ext cx="4629150" cy="381000"/>
          <a:chOff x="25" y="5028"/>
          <a:chExt cx="359" cy="40"/>
        </a:xfrm>
        <a:solidFill>
          <a:srgbClr val="FFFFFF"/>
        </a:solidFill>
      </xdr:grpSpPr>
      <xdr:sp>
        <xdr:nvSpPr>
          <xdr:cNvPr id="1024" name="Line 674"/>
          <xdr:cNvSpPr>
            <a:spLocks/>
          </xdr:cNvSpPr>
        </xdr:nvSpPr>
        <xdr:spPr>
          <a:xfrm>
            <a:off x="25" y="5040"/>
            <a:ext cx="3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25" name="AutoShape 675"/>
          <xdr:cNvSpPr>
            <a:spLocks noChangeAspect="1"/>
          </xdr:cNvSpPr>
        </xdr:nvSpPr>
        <xdr:spPr>
          <a:xfrm flipH="1">
            <a:off x="35" y="5028"/>
            <a:ext cx="99" cy="12"/>
          </a:xfrm>
          <a:prstGeom prst="rtTriangle">
            <a:avLst/>
          </a:prstGeom>
          <a:pattFill prst="ltVert">
            <a:fgClr>
              <a:srgbClr val="0000FF"/>
            </a:fgClr>
            <a:bgClr>
              <a:srgbClr val="FFFFFF"/>
            </a:bgClr>
          </a:patt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26" name="AutoShape 676"/>
          <xdr:cNvSpPr>
            <a:spLocks noChangeAspect="1"/>
          </xdr:cNvSpPr>
        </xdr:nvSpPr>
        <xdr:spPr>
          <a:xfrm rot="10800000" flipH="1">
            <a:off x="136" y="5040"/>
            <a:ext cx="238" cy="28"/>
          </a:xfrm>
          <a:prstGeom prst="rtTriangle">
            <a:avLst/>
          </a:prstGeom>
          <a:pattFill prst="ltVert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436</xdr:row>
      <xdr:rowOff>180975</xdr:rowOff>
    </xdr:from>
    <xdr:to>
      <xdr:col>22</xdr:col>
      <xdr:colOff>133350</xdr:colOff>
      <xdr:row>437</xdr:row>
      <xdr:rowOff>152400</xdr:rowOff>
    </xdr:to>
    <xdr:grpSp>
      <xdr:nvGrpSpPr>
        <xdr:cNvPr id="1027" name="Group 677"/>
        <xdr:cNvGrpSpPr>
          <a:grpSpLocks/>
        </xdr:cNvGrpSpPr>
      </xdr:nvGrpSpPr>
      <xdr:grpSpPr>
        <a:xfrm>
          <a:off x="219075" y="82857975"/>
          <a:ext cx="4733925" cy="161925"/>
          <a:chOff x="17" y="4919"/>
          <a:chExt cx="367" cy="17"/>
        </a:xfrm>
        <a:solidFill>
          <a:srgbClr val="FFFFFF"/>
        </a:solidFill>
      </xdr:grpSpPr>
      <xdr:sp>
        <xdr:nvSpPr>
          <xdr:cNvPr id="1028" name="Line 678"/>
          <xdr:cNvSpPr>
            <a:spLocks/>
          </xdr:cNvSpPr>
        </xdr:nvSpPr>
        <xdr:spPr>
          <a:xfrm>
            <a:off x="34" y="4920"/>
            <a:ext cx="34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grpSp>
        <xdr:nvGrpSpPr>
          <xdr:cNvPr id="1029" name="Group 679"/>
          <xdr:cNvGrpSpPr>
            <a:grpSpLocks/>
          </xdr:cNvGrpSpPr>
        </xdr:nvGrpSpPr>
        <xdr:grpSpPr>
          <a:xfrm>
            <a:off x="17" y="4919"/>
            <a:ext cx="32" cy="17"/>
            <a:chOff x="68" y="2961"/>
            <a:chExt cx="32" cy="17"/>
          </a:xfrm>
          <a:solidFill>
            <a:srgbClr val="FFFFFF"/>
          </a:solidFill>
        </xdr:grpSpPr>
        <xdr:grpSp>
          <xdr:nvGrpSpPr>
            <xdr:cNvPr id="1030" name="Group 680"/>
            <xdr:cNvGrpSpPr>
              <a:grpSpLocks/>
            </xdr:cNvGrpSpPr>
          </xdr:nvGrpSpPr>
          <xdr:grpSpPr>
            <a:xfrm>
              <a:off x="76" y="2961"/>
              <a:ext cx="19" cy="11"/>
              <a:chOff x="76" y="2961"/>
              <a:chExt cx="19" cy="11"/>
            </a:xfrm>
            <a:solidFill>
              <a:srgbClr val="FFFFFF"/>
            </a:solidFill>
          </xdr:grpSpPr>
          <xdr:sp>
            <xdr:nvSpPr>
              <xdr:cNvPr id="1031" name="AutoShape 681"/>
              <xdr:cNvSpPr>
                <a:spLocks/>
              </xdr:cNvSpPr>
            </xdr:nvSpPr>
            <xdr:spPr>
              <a:xfrm>
                <a:off x="76" y="2964"/>
                <a:ext cx="19" cy="8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  <xdr:sp>
            <xdr:nvSpPr>
              <xdr:cNvPr id="1032" name="Oval 682"/>
              <xdr:cNvSpPr>
                <a:spLocks/>
              </xdr:cNvSpPr>
            </xdr:nvSpPr>
            <xdr:spPr>
              <a:xfrm>
                <a:off x="82" y="2961"/>
                <a:ext cx="6" cy="6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 CE"/>
                    <a:ea typeface="Times New Roman CE"/>
                    <a:cs typeface="Times New Roman CE"/>
                  </a:rPr>
                  <a:t/>
                </a:r>
              </a:p>
            </xdr:txBody>
          </xdr:sp>
        </xdr:grpSp>
        <xdr:sp>
          <xdr:nvSpPr>
            <xdr:cNvPr id="1033" name="Oval 683"/>
            <xdr:cNvSpPr>
              <a:spLocks/>
            </xdr:cNvSpPr>
          </xdr:nvSpPr>
          <xdr:spPr>
            <a:xfrm>
              <a:off x="82" y="2972"/>
              <a:ext cx="6" cy="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1034" name="Line 684"/>
            <xdr:cNvSpPr>
              <a:spLocks/>
            </xdr:cNvSpPr>
          </xdr:nvSpPr>
          <xdr:spPr>
            <a:xfrm flipV="1">
              <a:off x="68" y="2978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1035" name="Group 685"/>
          <xdr:cNvGrpSpPr>
            <a:grpSpLocks/>
          </xdr:cNvGrpSpPr>
        </xdr:nvGrpSpPr>
        <xdr:grpSpPr>
          <a:xfrm>
            <a:off x="365" y="4921"/>
            <a:ext cx="19" cy="11"/>
            <a:chOff x="76" y="2961"/>
            <a:chExt cx="19" cy="11"/>
          </a:xfrm>
          <a:solidFill>
            <a:srgbClr val="FFFFFF"/>
          </a:solidFill>
        </xdr:grpSpPr>
        <xdr:sp>
          <xdr:nvSpPr>
            <xdr:cNvPr id="1036" name="AutoShape 686"/>
            <xdr:cNvSpPr>
              <a:spLocks/>
            </xdr:cNvSpPr>
          </xdr:nvSpPr>
          <xdr:spPr>
            <a:xfrm>
              <a:off x="76" y="2964"/>
              <a:ext cx="19" cy="8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1037" name="Oval 687"/>
            <xdr:cNvSpPr>
              <a:spLocks/>
            </xdr:cNvSpPr>
          </xdr:nvSpPr>
          <xdr:spPr>
            <a:xfrm>
              <a:off x="82" y="2961"/>
              <a:ext cx="6" cy="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133350</xdr:colOff>
      <xdr:row>439</xdr:row>
      <xdr:rowOff>0</xdr:rowOff>
    </xdr:from>
    <xdr:to>
      <xdr:col>22</xdr:col>
      <xdr:colOff>76200</xdr:colOff>
      <xdr:row>439</xdr:row>
      <xdr:rowOff>0</xdr:rowOff>
    </xdr:to>
    <xdr:sp>
      <xdr:nvSpPr>
        <xdr:cNvPr id="1038" name="Line 688"/>
        <xdr:cNvSpPr>
          <a:spLocks/>
        </xdr:cNvSpPr>
      </xdr:nvSpPr>
      <xdr:spPr>
        <a:xfrm>
          <a:off x="352425" y="83248500"/>
          <a:ext cx="454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133350</xdr:colOff>
      <xdr:row>438</xdr:row>
      <xdr:rowOff>0</xdr:rowOff>
    </xdr:from>
    <xdr:to>
      <xdr:col>8</xdr:col>
      <xdr:colOff>85725</xdr:colOff>
      <xdr:row>438</xdr:row>
      <xdr:rowOff>0</xdr:rowOff>
    </xdr:to>
    <xdr:sp>
      <xdr:nvSpPr>
        <xdr:cNvPr id="1039" name="Line 689"/>
        <xdr:cNvSpPr>
          <a:spLocks/>
        </xdr:cNvSpPr>
      </xdr:nvSpPr>
      <xdr:spPr>
        <a:xfrm>
          <a:off x="352425" y="830580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437</xdr:row>
      <xdr:rowOff>161925</xdr:rowOff>
    </xdr:from>
    <xdr:to>
      <xdr:col>2</xdr:col>
      <xdr:colOff>0</xdr:colOff>
      <xdr:row>438</xdr:row>
      <xdr:rowOff>47625</xdr:rowOff>
    </xdr:to>
    <xdr:sp>
      <xdr:nvSpPr>
        <xdr:cNvPr id="1040" name="Line 690"/>
        <xdr:cNvSpPr>
          <a:spLocks/>
        </xdr:cNvSpPr>
      </xdr:nvSpPr>
      <xdr:spPr>
        <a:xfrm>
          <a:off x="438150" y="83029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438</xdr:row>
      <xdr:rowOff>133350</xdr:rowOff>
    </xdr:from>
    <xdr:to>
      <xdr:col>2</xdr:col>
      <xdr:colOff>0</xdr:colOff>
      <xdr:row>439</xdr:row>
      <xdr:rowOff>57150</xdr:rowOff>
    </xdr:to>
    <xdr:sp>
      <xdr:nvSpPr>
        <xdr:cNvPr id="1041" name="Line 691"/>
        <xdr:cNvSpPr>
          <a:spLocks/>
        </xdr:cNvSpPr>
      </xdr:nvSpPr>
      <xdr:spPr>
        <a:xfrm>
          <a:off x="438150" y="831913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0</xdr:colOff>
      <xdr:row>438</xdr:row>
      <xdr:rowOff>133350</xdr:rowOff>
    </xdr:from>
    <xdr:to>
      <xdr:col>22</xdr:col>
      <xdr:colOff>0</xdr:colOff>
      <xdr:row>439</xdr:row>
      <xdr:rowOff>57150</xdr:rowOff>
    </xdr:to>
    <xdr:sp>
      <xdr:nvSpPr>
        <xdr:cNvPr id="1042" name="Line 692"/>
        <xdr:cNvSpPr>
          <a:spLocks/>
        </xdr:cNvSpPr>
      </xdr:nvSpPr>
      <xdr:spPr>
        <a:xfrm>
          <a:off x="4819650" y="831913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437</xdr:row>
      <xdr:rowOff>133350</xdr:rowOff>
    </xdr:from>
    <xdr:to>
      <xdr:col>8</xdr:col>
      <xdr:colOff>0</xdr:colOff>
      <xdr:row>438</xdr:row>
      <xdr:rowOff>57150</xdr:rowOff>
    </xdr:to>
    <xdr:sp>
      <xdr:nvSpPr>
        <xdr:cNvPr id="1043" name="Line 693"/>
        <xdr:cNvSpPr>
          <a:spLocks/>
        </xdr:cNvSpPr>
      </xdr:nvSpPr>
      <xdr:spPr>
        <a:xfrm>
          <a:off x="1752600" y="830008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436</xdr:row>
      <xdr:rowOff>123825</xdr:rowOff>
    </xdr:from>
    <xdr:to>
      <xdr:col>8</xdr:col>
      <xdr:colOff>0</xdr:colOff>
      <xdr:row>437</xdr:row>
      <xdr:rowOff>57150</xdr:rowOff>
    </xdr:to>
    <xdr:sp>
      <xdr:nvSpPr>
        <xdr:cNvPr id="1044" name="Line 694"/>
        <xdr:cNvSpPr>
          <a:spLocks/>
        </xdr:cNvSpPr>
      </xdr:nvSpPr>
      <xdr:spPr>
        <a:xfrm>
          <a:off x="1752600" y="82800825"/>
          <a:ext cx="0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25</xdr:col>
      <xdr:colOff>104775</xdr:colOff>
      <xdr:row>439</xdr:row>
      <xdr:rowOff>0</xdr:rowOff>
    </xdr:from>
    <xdr:to>
      <xdr:col>31</xdr:col>
      <xdr:colOff>104775</xdr:colOff>
      <xdr:row>439</xdr:row>
      <xdr:rowOff>0</xdr:rowOff>
    </xdr:to>
    <xdr:sp>
      <xdr:nvSpPr>
        <xdr:cNvPr id="1045" name="Line 696"/>
        <xdr:cNvSpPr>
          <a:spLocks/>
        </xdr:cNvSpPr>
      </xdr:nvSpPr>
      <xdr:spPr>
        <a:xfrm>
          <a:off x="5581650" y="832485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0</xdr:colOff>
      <xdr:row>438</xdr:row>
      <xdr:rowOff>133350</xdr:rowOff>
    </xdr:from>
    <xdr:to>
      <xdr:col>26</xdr:col>
      <xdr:colOff>0</xdr:colOff>
      <xdr:row>439</xdr:row>
      <xdr:rowOff>47625</xdr:rowOff>
    </xdr:to>
    <xdr:sp>
      <xdr:nvSpPr>
        <xdr:cNvPr id="1046" name="Line 697"/>
        <xdr:cNvSpPr>
          <a:spLocks/>
        </xdr:cNvSpPr>
      </xdr:nvSpPr>
      <xdr:spPr>
        <a:xfrm flipH="1">
          <a:off x="5695950" y="831913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29</xdr:col>
      <xdr:colOff>0</xdr:colOff>
      <xdr:row>438</xdr:row>
      <xdr:rowOff>133350</xdr:rowOff>
    </xdr:from>
    <xdr:to>
      <xdr:col>29</xdr:col>
      <xdr:colOff>0</xdr:colOff>
      <xdr:row>439</xdr:row>
      <xdr:rowOff>47625</xdr:rowOff>
    </xdr:to>
    <xdr:sp>
      <xdr:nvSpPr>
        <xdr:cNvPr id="1047" name="Line 698"/>
        <xdr:cNvSpPr>
          <a:spLocks/>
        </xdr:cNvSpPr>
      </xdr:nvSpPr>
      <xdr:spPr>
        <a:xfrm flipH="1">
          <a:off x="6353175" y="831913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31</xdr:col>
      <xdr:colOff>0</xdr:colOff>
      <xdr:row>438</xdr:row>
      <xdr:rowOff>142875</xdr:rowOff>
    </xdr:from>
    <xdr:to>
      <xdr:col>31</xdr:col>
      <xdr:colOff>0</xdr:colOff>
      <xdr:row>439</xdr:row>
      <xdr:rowOff>57150</xdr:rowOff>
    </xdr:to>
    <xdr:sp>
      <xdr:nvSpPr>
        <xdr:cNvPr id="1048" name="Line 699"/>
        <xdr:cNvSpPr>
          <a:spLocks/>
        </xdr:cNvSpPr>
      </xdr:nvSpPr>
      <xdr:spPr>
        <a:xfrm flipH="1">
          <a:off x="6791325" y="832008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9525</xdr:colOff>
      <xdr:row>440</xdr:row>
      <xdr:rowOff>95250</xdr:rowOff>
    </xdr:from>
    <xdr:to>
      <xdr:col>10</xdr:col>
      <xdr:colOff>9525</xdr:colOff>
      <xdr:row>442</xdr:row>
      <xdr:rowOff>9525</xdr:rowOff>
    </xdr:to>
    <xdr:grpSp>
      <xdr:nvGrpSpPr>
        <xdr:cNvPr id="1049" name="Group 700"/>
        <xdr:cNvGrpSpPr>
          <a:grpSpLocks/>
        </xdr:cNvGrpSpPr>
      </xdr:nvGrpSpPr>
      <xdr:grpSpPr>
        <a:xfrm>
          <a:off x="1104900" y="83534250"/>
          <a:ext cx="1095375" cy="295275"/>
          <a:chOff x="442" y="4851"/>
          <a:chExt cx="85" cy="49"/>
        </a:xfrm>
        <a:solidFill>
          <a:srgbClr val="FFFFFF"/>
        </a:solidFill>
      </xdr:grpSpPr>
      <xdr:sp>
        <xdr:nvSpPr>
          <xdr:cNvPr id="1050" name="Line 701"/>
          <xdr:cNvSpPr>
            <a:spLocks/>
          </xdr:cNvSpPr>
        </xdr:nvSpPr>
        <xdr:spPr>
          <a:xfrm>
            <a:off x="442" y="4870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51" name="Line 702"/>
          <xdr:cNvSpPr>
            <a:spLocks/>
          </xdr:cNvSpPr>
        </xdr:nvSpPr>
        <xdr:spPr>
          <a:xfrm>
            <a:off x="493" y="485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52" name="Line 703"/>
          <xdr:cNvSpPr>
            <a:spLocks/>
          </xdr:cNvSpPr>
        </xdr:nvSpPr>
        <xdr:spPr>
          <a:xfrm>
            <a:off x="527" y="4861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439</xdr:row>
      <xdr:rowOff>0</xdr:rowOff>
    </xdr:from>
    <xdr:to>
      <xdr:col>13</xdr:col>
      <xdr:colOff>9525</xdr:colOff>
      <xdr:row>440</xdr:row>
      <xdr:rowOff>104775</xdr:rowOff>
    </xdr:to>
    <xdr:grpSp>
      <xdr:nvGrpSpPr>
        <xdr:cNvPr id="1053" name="Group 704"/>
        <xdr:cNvGrpSpPr>
          <a:grpSpLocks/>
        </xdr:cNvGrpSpPr>
      </xdr:nvGrpSpPr>
      <xdr:grpSpPr>
        <a:xfrm>
          <a:off x="1762125" y="83248500"/>
          <a:ext cx="1095375" cy="295275"/>
          <a:chOff x="442" y="4851"/>
          <a:chExt cx="85" cy="49"/>
        </a:xfrm>
        <a:solidFill>
          <a:srgbClr val="FFFFFF"/>
        </a:solidFill>
      </xdr:grpSpPr>
      <xdr:sp>
        <xdr:nvSpPr>
          <xdr:cNvPr id="1054" name="Line 705"/>
          <xdr:cNvSpPr>
            <a:spLocks/>
          </xdr:cNvSpPr>
        </xdr:nvSpPr>
        <xdr:spPr>
          <a:xfrm>
            <a:off x="442" y="4870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55" name="Line 706"/>
          <xdr:cNvSpPr>
            <a:spLocks/>
          </xdr:cNvSpPr>
        </xdr:nvSpPr>
        <xdr:spPr>
          <a:xfrm>
            <a:off x="493" y="485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56" name="Line 707"/>
          <xdr:cNvSpPr>
            <a:spLocks/>
          </xdr:cNvSpPr>
        </xdr:nvSpPr>
        <xdr:spPr>
          <a:xfrm>
            <a:off x="527" y="4861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446</xdr:row>
      <xdr:rowOff>0</xdr:rowOff>
    </xdr:from>
    <xdr:to>
      <xdr:col>39</xdr:col>
      <xdr:colOff>0</xdr:colOff>
      <xdr:row>482</xdr:row>
      <xdr:rowOff>0</xdr:rowOff>
    </xdr:to>
    <xdr:graphicFrame>
      <xdr:nvGraphicFramePr>
        <xdr:cNvPr id="1057" name="Chart 725"/>
        <xdr:cNvGraphicFramePr/>
      </xdr:nvGraphicFramePr>
      <xdr:xfrm>
        <a:off x="0" y="84582000"/>
        <a:ext cx="8582025" cy="6858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33</xdr:col>
      <xdr:colOff>0</xdr:colOff>
      <xdr:row>488</xdr:row>
      <xdr:rowOff>104775</xdr:rowOff>
    </xdr:from>
    <xdr:to>
      <xdr:col>38</xdr:col>
      <xdr:colOff>0</xdr:colOff>
      <xdr:row>491</xdr:row>
      <xdr:rowOff>0</xdr:rowOff>
    </xdr:to>
    <xdr:grpSp>
      <xdr:nvGrpSpPr>
        <xdr:cNvPr id="1058" name="Group 726"/>
        <xdr:cNvGrpSpPr>
          <a:grpSpLocks/>
        </xdr:cNvGrpSpPr>
      </xdr:nvGrpSpPr>
      <xdr:grpSpPr>
        <a:xfrm>
          <a:off x="7229475" y="92687775"/>
          <a:ext cx="1133475" cy="466725"/>
          <a:chOff x="442" y="4851"/>
          <a:chExt cx="85" cy="49"/>
        </a:xfrm>
        <a:solidFill>
          <a:srgbClr val="FFFFFF"/>
        </a:solidFill>
      </xdr:grpSpPr>
      <xdr:sp>
        <xdr:nvSpPr>
          <xdr:cNvPr id="1059" name="Line 727"/>
          <xdr:cNvSpPr>
            <a:spLocks/>
          </xdr:cNvSpPr>
        </xdr:nvSpPr>
        <xdr:spPr>
          <a:xfrm>
            <a:off x="442" y="4870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60" name="Line 728"/>
          <xdr:cNvSpPr>
            <a:spLocks/>
          </xdr:cNvSpPr>
        </xdr:nvSpPr>
        <xdr:spPr>
          <a:xfrm>
            <a:off x="493" y="485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61" name="Line 729"/>
          <xdr:cNvSpPr>
            <a:spLocks/>
          </xdr:cNvSpPr>
        </xdr:nvSpPr>
        <xdr:spPr>
          <a:xfrm>
            <a:off x="527" y="4861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32</xdr:col>
      <xdr:colOff>104775</xdr:colOff>
      <xdr:row>492</xdr:row>
      <xdr:rowOff>0</xdr:rowOff>
    </xdr:from>
    <xdr:to>
      <xdr:col>38</xdr:col>
      <xdr:colOff>104775</xdr:colOff>
      <xdr:row>492</xdr:row>
      <xdr:rowOff>0</xdr:rowOff>
    </xdr:to>
    <xdr:sp>
      <xdr:nvSpPr>
        <xdr:cNvPr id="1062" name="Line 730"/>
        <xdr:cNvSpPr>
          <a:spLocks/>
        </xdr:cNvSpPr>
      </xdr:nvSpPr>
      <xdr:spPr>
        <a:xfrm>
          <a:off x="7115175" y="933450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33</xdr:col>
      <xdr:colOff>0</xdr:colOff>
      <xdr:row>491</xdr:row>
      <xdr:rowOff>133350</xdr:rowOff>
    </xdr:from>
    <xdr:to>
      <xdr:col>33</xdr:col>
      <xdr:colOff>0</xdr:colOff>
      <xdr:row>492</xdr:row>
      <xdr:rowOff>47625</xdr:rowOff>
    </xdr:to>
    <xdr:sp>
      <xdr:nvSpPr>
        <xdr:cNvPr id="1063" name="Line 731"/>
        <xdr:cNvSpPr>
          <a:spLocks/>
        </xdr:cNvSpPr>
      </xdr:nvSpPr>
      <xdr:spPr>
        <a:xfrm flipH="1">
          <a:off x="7229475" y="932878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36</xdr:col>
      <xdr:colOff>0</xdr:colOff>
      <xdr:row>491</xdr:row>
      <xdr:rowOff>133350</xdr:rowOff>
    </xdr:from>
    <xdr:to>
      <xdr:col>36</xdr:col>
      <xdr:colOff>0</xdr:colOff>
      <xdr:row>492</xdr:row>
      <xdr:rowOff>47625</xdr:rowOff>
    </xdr:to>
    <xdr:sp>
      <xdr:nvSpPr>
        <xdr:cNvPr id="1064" name="Line 732"/>
        <xdr:cNvSpPr>
          <a:spLocks/>
        </xdr:cNvSpPr>
      </xdr:nvSpPr>
      <xdr:spPr>
        <a:xfrm flipH="1">
          <a:off x="7886700" y="932878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38</xdr:col>
      <xdr:colOff>0</xdr:colOff>
      <xdr:row>491</xdr:row>
      <xdr:rowOff>142875</xdr:rowOff>
    </xdr:from>
    <xdr:to>
      <xdr:col>38</xdr:col>
      <xdr:colOff>0</xdr:colOff>
      <xdr:row>492</xdr:row>
      <xdr:rowOff>57150</xdr:rowOff>
    </xdr:to>
    <xdr:sp>
      <xdr:nvSpPr>
        <xdr:cNvPr id="1065" name="Line 733"/>
        <xdr:cNvSpPr>
          <a:spLocks/>
        </xdr:cNvSpPr>
      </xdr:nvSpPr>
      <xdr:spPr>
        <a:xfrm flipH="1">
          <a:off x="8362950" y="932973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66675</xdr:colOff>
      <xdr:row>489</xdr:row>
      <xdr:rowOff>0</xdr:rowOff>
    </xdr:from>
    <xdr:to>
      <xdr:col>22</xdr:col>
      <xdr:colOff>104775</xdr:colOff>
      <xdr:row>489</xdr:row>
      <xdr:rowOff>0</xdr:rowOff>
    </xdr:to>
    <xdr:sp>
      <xdr:nvSpPr>
        <xdr:cNvPr id="1066" name="Line 735"/>
        <xdr:cNvSpPr>
          <a:spLocks/>
        </xdr:cNvSpPr>
      </xdr:nvSpPr>
      <xdr:spPr>
        <a:xfrm>
          <a:off x="285750" y="92773500"/>
          <a:ext cx="463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142875</xdr:colOff>
      <xdr:row>488</xdr:row>
      <xdr:rowOff>0</xdr:rowOff>
    </xdr:from>
    <xdr:to>
      <xdr:col>8</xdr:col>
      <xdr:colOff>104775</xdr:colOff>
      <xdr:row>488</xdr:row>
      <xdr:rowOff>0</xdr:rowOff>
    </xdr:to>
    <xdr:sp>
      <xdr:nvSpPr>
        <xdr:cNvPr id="1067" name="Line 736"/>
        <xdr:cNvSpPr>
          <a:spLocks/>
        </xdr:cNvSpPr>
      </xdr:nvSpPr>
      <xdr:spPr>
        <a:xfrm>
          <a:off x="361950" y="925830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487</xdr:row>
      <xdr:rowOff>133350</xdr:rowOff>
    </xdr:from>
    <xdr:to>
      <xdr:col>8</xdr:col>
      <xdr:colOff>0</xdr:colOff>
      <xdr:row>488</xdr:row>
      <xdr:rowOff>47625</xdr:rowOff>
    </xdr:to>
    <xdr:sp>
      <xdr:nvSpPr>
        <xdr:cNvPr id="1068" name="Line 737"/>
        <xdr:cNvSpPr>
          <a:spLocks/>
        </xdr:cNvSpPr>
      </xdr:nvSpPr>
      <xdr:spPr>
        <a:xfrm>
          <a:off x="1752600" y="925258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488</xdr:row>
      <xdr:rowOff>133350</xdr:rowOff>
    </xdr:from>
    <xdr:to>
      <xdr:col>2</xdr:col>
      <xdr:colOff>0</xdr:colOff>
      <xdr:row>489</xdr:row>
      <xdr:rowOff>47625</xdr:rowOff>
    </xdr:to>
    <xdr:sp>
      <xdr:nvSpPr>
        <xdr:cNvPr id="1069" name="Line 739"/>
        <xdr:cNvSpPr>
          <a:spLocks/>
        </xdr:cNvSpPr>
      </xdr:nvSpPr>
      <xdr:spPr>
        <a:xfrm>
          <a:off x="438150" y="927163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487</xdr:row>
      <xdr:rowOff>142875</xdr:rowOff>
    </xdr:from>
    <xdr:to>
      <xdr:col>2</xdr:col>
      <xdr:colOff>0</xdr:colOff>
      <xdr:row>488</xdr:row>
      <xdr:rowOff>57150</xdr:rowOff>
    </xdr:to>
    <xdr:sp>
      <xdr:nvSpPr>
        <xdr:cNvPr id="1070" name="Line 740"/>
        <xdr:cNvSpPr>
          <a:spLocks/>
        </xdr:cNvSpPr>
      </xdr:nvSpPr>
      <xdr:spPr>
        <a:xfrm>
          <a:off x="438150" y="925353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0</xdr:colOff>
      <xdr:row>488</xdr:row>
      <xdr:rowOff>142875</xdr:rowOff>
    </xdr:from>
    <xdr:to>
      <xdr:col>22</xdr:col>
      <xdr:colOff>0</xdr:colOff>
      <xdr:row>489</xdr:row>
      <xdr:rowOff>57150</xdr:rowOff>
    </xdr:to>
    <xdr:sp>
      <xdr:nvSpPr>
        <xdr:cNvPr id="1071" name="Line 741"/>
        <xdr:cNvSpPr>
          <a:spLocks/>
        </xdr:cNvSpPr>
      </xdr:nvSpPr>
      <xdr:spPr>
        <a:xfrm>
          <a:off x="4819650" y="927258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8</xdr:col>
      <xdr:colOff>0</xdr:colOff>
      <xdr:row>486</xdr:row>
      <xdr:rowOff>123825</xdr:rowOff>
    </xdr:from>
    <xdr:to>
      <xdr:col>8</xdr:col>
      <xdr:colOff>0</xdr:colOff>
      <xdr:row>487</xdr:row>
      <xdr:rowOff>57150</xdr:rowOff>
    </xdr:to>
    <xdr:sp>
      <xdr:nvSpPr>
        <xdr:cNvPr id="1072" name="Line 742"/>
        <xdr:cNvSpPr>
          <a:spLocks/>
        </xdr:cNvSpPr>
      </xdr:nvSpPr>
      <xdr:spPr>
        <a:xfrm>
          <a:off x="1752600" y="92325825"/>
          <a:ext cx="0" cy="1238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0</xdr:colOff>
      <xdr:row>244</xdr:row>
      <xdr:rowOff>104775</xdr:rowOff>
    </xdr:from>
    <xdr:to>
      <xdr:col>31</xdr:col>
      <xdr:colOff>0</xdr:colOff>
      <xdr:row>247</xdr:row>
      <xdr:rowOff>0</xdr:rowOff>
    </xdr:to>
    <xdr:grpSp>
      <xdr:nvGrpSpPr>
        <xdr:cNvPr id="1073" name="Group 752"/>
        <xdr:cNvGrpSpPr>
          <a:grpSpLocks/>
        </xdr:cNvGrpSpPr>
      </xdr:nvGrpSpPr>
      <xdr:grpSpPr>
        <a:xfrm>
          <a:off x="5695950" y="46205775"/>
          <a:ext cx="1095375" cy="466725"/>
          <a:chOff x="442" y="4851"/>
          <a:chExt cx="85" cy="49"/>
        </a:xfrm>
        <a:solidFill>
          <a:srgbClr val="FFFFFF"/>
        </a:solidFill>
      </xdr:grpSpPr>
      <xdr:sp>
        <xdr:nvSpPr>
          <xdr:cNvPr id="1074" name="Line 753"/>
          <xdr:cNvSpPr>
            <a:spLocks/>
          </xdr:cNvSpPr>
        </xdr:nvSpPr>
        <xdr:spPr>
          <a:xfrm>
            <a:off x="442" y="4870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75" name="Line 754"/>
          <xdr:cNvSpPr>
            <a:spLocks/>
          </xdr:cNvSpPr>
        </xdr:nvSpPr>
        <xdr:spPr>
          <a:xfrm>
            <a:off x="493" y="485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76" name="Line 755"/>
          <xdr:cNvSpPr>
            <a:spLocks/>
          </xdr:cNvSpPr>
        </xdr:nvSpPr>
        <xdr:spPr>
          <a:xfrm>
            <a:off x="527" y="4861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9</xdr:col>
      <xdr:colOff>180975</xdr:colOff>
      <xdr:row>250</xdr:row>
      <xdr:rowOff>114300</xdr:rowOff>
    </xdr:from>
    <xdr:to>
      <xdr:col>14</xdr:col>
      <xdr:colOff>180975</xdr:colOff>
      <xdr:row>252</xdr:row>
      <xdr:rowOff>28575</xdr:rowOff>
    </xdr:to>
    <xdr:grpSp>
      <xdr:nvGrpSpPr>
        <xdr:cNvPr id="1077" name="Group 756"/>
        <xdr:cNvGrpSpPr>
          <a:grpSpLocks/>
        </xdr:cNvGrpSpPr>
      </xdr:nvGrpSpPr>
      <xdr:grpSpPr>
        <a:xfrm>
          <a:off x="2152650" y="47358300"/>
          <a:ext cx="1095375" cy="295275"/>
          <a:chOff x="442" y="4851"/>
          <a:chExt cx="85" cy="49"/>
        </a:xfrm>
        <a:solidFill>
          <a:srgbClr val="FFFFFF"/>
        </a:solidFill>
      </xdr:grpSpPr>
      <xdr:sp>
        <xdr:nvSpPr>
          <xdr:cNvPr id="1078" name="Line 757"/>
          <xdr:cNvSpPr>
            <a:spLocks/>
          </xdr:cNvSpPr>
        </xdr:nvSpPr>
        <xdr:spPr>
          <a:xfrm>
            <a:off x="442" y="4870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79" name="Line 758"/>
          <xdr:cNvSpPr>
            <a:spLocks/>
          </xdr:cNvSpPr>
        </xdr:nvSpPr>
        <xdr:spPr>
          <a:xfrm>
            <a:off x="493" y="485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80" name="Line 759"/>
          <xdr:cNvSpPr>
            <a:spLocks/>
          </xdr:cNvSpPr>
        </xdr:nvSpPr>
        <xdr:spPr>
          <a:xfrm>
            <a:off x="527" y="4861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5</xdr:col>
      <xdr:colOff>133350</xdr:colOff>
      <xdr:row>247</xdr:row>
      <xdr:rowOff>133350</xdr:rowOff>
    </xdr:from>
    <xdr:to>
      <xdr:col>18</xdr:col>
      <xdr:colOff>85725</xdr:colOff>
      <xdr:row>248</xdr:row>
      <xdr:rowOff>57150</xdr:rowOff>
    </xdr:to>
    <xdr:grpSp>
      <xdr:nvGrpSpPr>
        <xdr:cNvPr id="1081" name="Group 795"/>
        <xdr:cNvGrpSpPr>
          <a:grpSpLocks/>
        </xdr:cNvGrpSpPr>
      </xdr:nvGrpSpPr>
      <xdr:grpSpPr>
        <a:xfrm>
          <a:off x="1228725" y="46805850"/>
          <a:ext cx="2800350" cy="114300"/>
          <a:chOff x="27" y="4914"/>
          <a:chExt cx="218" cy="12"/>
        </a:xfrm>
        <a:solidFill>
          <a:srgbClr val="FFFFFF"/>
        </a:solidFill>
      </xdr:grpSpPr>
      <xdr:sp>
        <xdr:nvSpPr>
          <xdr:cNvPr id="1082" name="Line 775"/>
          <xdr:cNvSpPr>
            <a:spLocks/>
          </xdr:cNvSpPr>
        </xdr:nvSpPr>
        <xdr:spPr>
          <a:xfrm>
            <a:off x="27" y="4920"/>
            <a:ext cx="21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83" name="Line 778"/>
          <xdr:cNvSpPr>
            <a:spLocks/>
          </xdr:cNvSpPr>
        </xdr:nvSpPr>
        <xdr:spPr>
          <a:xfrm>
            <a:off x="34" y="4914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84" name="Line 779"/>
          <xdr:cNvSpPr>
            <a:spLocks/>
          </xdr:cNvSpPr>
        </xdr:nvSpPr>
        <xdr:spPr>
          <a:xfrm>
            <a:off x="238" y="4914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5</xdr:col>
      <xdr:colOff>142875</xdr:colOff>
      <xdr:row>246</xdr:row>
      <xdr:rowOff>133350</xdr:rowOff>
    </xdr:from>
    <xdr:to>
      <xdr:col>12</xdr:col>
      <xdr:colOff>133350</xdr:colOff>
      <xdr:row>247</xdr:row>
      <xdr:rowOff>57150</xdr:rowOff>
    </xdr:to>
    <xdr:grpSp>
      <xdr:nvGrpSpPr>
        <xdr:cNvPr id="1085" name="Group 818"/>
        <xdr:cNvGrpSpPr>
          <a:grpSpLocks/>
        </xdr:cNvGrpSpPr>
      </xdr:nvGrpSpPr>
      <xdr:grpSpPr>
        <a:xfrm>
          <a:off x="1238250" y="46615350"/>
          <a:ext cx="1524000" cy="114300"/>
          <a:chOff x="96" y="4894"/>
          <a:chExt cx="118" cy="12"/>
        </a:xfrm>
        <a:solidFill>
          <a:srgbClr val="FFFFFF"/>
        </a:solidFill>
      </xdr:grpSpPr>
      <xdr:sp>
        <xdr:nvSpPr>
          <xdr:cNvPr id="1086" name="Line 776"/>
          <xdr:cNvSpPr>
            <a:spLocks/>
          </xdr:cNvSpPr>
        </xdr:nvSpPr>
        <xdr:spPr>
          <a:xfrm>
            <a:off x="96" y="4900"/>
            <a:ext cx="11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87" name="Line 777"/>
          <xdr:cNvSpPr>
            <a:spLocks/>
          </xdr:cNvSpPr>
        </xdr:nvSpPr>
        <xdr:spPr>
          <a:xfrm>
            <a:off x="103" y="4896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88" name="Line 780"/>
          <xdr:cNvSpPr>
            <a:spLocks/>
          </xdr:cNvSpPr>
        </xdr:nvSpPr>
        <xdr:spPr>
          <a:xfrm>
            <a:off x="204" y="4894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248</xdr:row>
      <xdr:rowOff>0</xdr:rowOff>
    </xdr:from>
    <xdr:to>
      <xdr:col>31</xdr:col>
      <xdr:colOff>104775</xdr:colOff>
      <xdr:row>248</xdr:row>
      <xdr:rowOff>0</xdr:rowOff>
    </xdr:to>
    <xdr:sp>
      <xdr:nvSpPr>
        <xdr:cNvPr id="1089" name="Line 782"/>
        <xdr:cNvSpPr>
          <a:spLocks/>
        </xdr:cNvSpPr>
      </xdr:nvSpPr>
      <xdr:spPr>
        <a:xfrm>
          <a:off x="5581650" y="468630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0</xdr:colOff>
      <xdr:row>247</xdr:row>
      <xdr:rowOff>133350</xdr:rowOff>
    </xdr:from>
    <xdr:to>
      <xdr:col>26</xdr:col>
      <xdr:colOff>0</xdr:colOff>
      <xdr:row>248</xdr:row>
      <xdr:rowOff>47625</xdr:rowOff>
    </xdr:to>
    <xdr:sp>
      <xdr:nvSpPr>
        <xdr:cNvPr id="1090" name="Line 783"/>
        <xdr:cNvSpPr>
          <a:spLocks/>
        </xdr:cNvSpPr>
      </xdr:nvSpPr>
      <xdr:spPr>
        <a:xfrm flipH="1">
          <a:off x="5695950" y="468058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29</xdr:col>
      <xdr:colOff>0</xdr:colOff>
      <xdr:row>247</xdr:row>
      <xdr:rowOff>133350</xdr:rowOff>
    </xdr:from>
    <xdr:to>
      <xdr:col>29</xdr:col>
      <xdr:colOff>0</xdr:colOff>
      <xdr:row>248</xdr:row>
      <xdr:rowOff>47625</xdr:rowOff>
    </xdr:to>
    <xdr:sp>
      <xdr:nvSpPr>
        <xdr:cNvPr id="1091" name="Line 784"/>
        <xdr:cNvSpPr>
          <a:spLocks/>
        </xdr:cNvSpPr>
      </xdr:nvSpPr>
      <xdr:spPr>
        <a:xfrm flipH="1">
          <a:off x="6353175" y="468058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31</xdr:col>
      <xdr:colOff>0</xdr:colOff>
      <xdr:row>247</xdr:row>
      <xdr:rowOff>142875</xdr:rowOff>
    </xdr:from>
    <xdr:to>
      <xdr:col>31</xdr:col>
      <xdr:colOff>0</xdr:colOff>
      <xdr:row>248</xdr:row>
      <xdr:rowOff>57150</xdr:rowOff>
    </xdr:to>
    <xdr:sp>
      <xdr:nvSpPr>
        <xdr:cNvPr id="1092" name="Line 785"/>
        <xdr:cNvSpPr>
          <a:spLocks/>
        </xdr:cNvSpPr>
      </xdr:nvSpPr>
      <xdr:spPr>
        <a:xfrm flipH="1">
          <a:off x="6791325" y="468153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85725</xdr:colOff>
      <xdr:row>249</xdr:row>
      <xdr:rowOff>95250</xdr:rowOff>
    </xdr:from>
    <xdr:to>
      <xdr:col>12</xdr:col>
      <xdr:colOff>85725</xdr:colOff>
      <xdr:row>251</xdr:row>
      <xdr:rowOff>9525</xdr:rowOff>
    </xdr:to>
    <xdr:grpSp>
      <xdr:nvGrpSpPr>
        <xdr:cNvPr id="1093" name="Group 786"/>
        <xdr:cNvGrpSpPr>
          <a:grpSpLocks/>
        </xdr:cNvGrpSpPr>
      </xdr:nvGrpSpPr>
      <xdr:grpSpPr>
        <a:xfrm>
          <a:off x="1619250" y="47148750"/>
          <a:ext cx="1095375" cy="295275"/>
          <a:chOff x="442" y="4851"/>
          <a:chExt cx="85" cy="49"/>
        </a:xfrm>
        <a:solidFill>
          <a:srgbClr val="FFFFFF"/>
        </a:solidFill>
      </xdr:grpSpPr>
      <xdr:sp>
        <xdr:nvSpPr>
          <xdr:cNvPr id="1094" name="Line 787"/>
          <xdr:cNvSpPr>
            <a:spLocks/>
          </xdr:cNvSpPr>
        </xdr:nvSpPr>
        <xdr:spPr>
          <a:xfrm>
            <a:off x="442" y="4870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95" name="Line 788"/>
          <xdr:cNvSpPr>
            <a:spLocks/>
          </xdr:cNvSpPr>
        </xdr:nvSpPr>
        <xdr:spPr>
          <a:xfrm>
            <a:off x="493" y="485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96" name="Line 789"/>
          <xdr:cNvSpPr>
            <a:spLocks/>
          </xdr:cNvSpPr>
        </xdr:nvSpPr>
        <xdr:spPr>
          <a:xfrm>
            <a:off x="527" y="4861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248</xdr:row>
      <xdr:rowOff>0</xdr:rowOff>
    </xdr:from>
    <xdr:to>
      <xdr:col>11</xdr:col>
      <xdr:colOff>180975</xdr:colOff>
      <xdr:row>249</xdr:row>
      <xdr:rowOff>104775</xdr:rowOff>
    </xdr:to>
    <xdr:grpSp>
      <xdr:nvGrpSpPr>
        <xdr:cNvPr id="1097" name="Group 790"/>
        <xdr:cNvGrpSpPr>
          <a:grpSpLocks/>
        </xdr:cNvGrpSpPr>
      </xdr:nvGrpSpPr>
      <xdr:grpSpPr>
        <a:xfrm>
          <a:off x="1495425" y="46863000"/>
          <a:ext cx="1095375" cy="295275"/>
          <a:chOff x="442" y="4851"/>
          <a:chExt cx="85" cy="49"/>
        </a:xfrm>
        <a:solidFill>
          <a:srgbClr val="FFFFFF"/>
        </a:solidFill>
      </xdr:grpSpPr>
      <xdr:sp>
        <xdr:nvSpPr>
          <xdr:cNvPr id="1098" name="Line 791"/>
          <xdr:cNvSpPr>
            <a:spLocks/>
          </xdr:cNvSpPr>
        </xdr:nvSpPr>
        <xdr:spPr>
          <a:xfrm>
            <a:off x="442" y="4870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099" name="Line 792"/>
          <xdr:cNvSpPr>
            <a:spLocks/>
          </xdr:cNvSpPr>
        </xdr:nvSpPr>
        <xdr:spPr>
          <a:xfrm>
            <a:off x="493" y="485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100" name="Line 793"/>
          <xdr:cNvSpPr>
            <a:spLocks/>
          </xdr:cNvSpPr>
        </xdr:nvSpPr>
        <xdr:spPr>
          <a:xfrm>
            <a:off x="527" y="4861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253</xdr:row>
      <xdr:rowOff>0</xdr:rowOff>
    </xdr:from>
    <xdr:to>
      <xdr:col>18</xdr:col>
      <xdr:colOff>66675</xdr:colOff>
      <xdr:row>253</xdr:row>
      <xdr:rowOff>0</xdr:rowOff>
    </xdr:to>
    <xdr:sp>
      <xdr:nvSpPr>
        <xdr:cNvPr id="1101" name="Line 761"/>
        <xdr:cNvSpPr>
          <a:spLocks/>
        </xdr:cNvSpPr>
      </xdr:nvSpPr>
      <xdr:spPr>
        <a:xfrm flipV="1">
          <a:off x="1200150" y="47815500"/>
          <a:ext cx="2809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9525</xdr:rowOff>
    </xdr:from>
    <xdr:to>
      <xdr:col>11</xdr:col>
      <xdr:colOff>190500</xdr:colOff>
      <xdr:row>252</xdr:row>
      <xdr:rowOff>180975</xdr:rowOff>
    </xdr:to>
    <xdr:sp>
      <xdr:nvSpPr>
        <xdr:cNvPr id="1102" name="Rectangle 794"/>
        <xdr:cNvSpPr>
          <a:spLocks/>
        </xdr:cNvSpPr>
      </xdr:nvSpPr>
      <xdr:spPr>
        <a:xfrm>
          <a:off x="1314450" y="47634525"/>
          <a:ext cx="1285875" cy="17145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0</xdr:colOff>
      <xdr:row>246</xdr:row>
      <xdr:rowOff>0</xdr:rowOff>
    </xdr:from>
    <xdr:to>
      <xdr:col>18</xdr:col>
      <xdr:colOff>0</xdr:colOff>
      <xdr:row>246</xdr:row>
      <xdr:rowOff>0</xdr:rowOff>
    </xdr:to>
    <xdr:sp>
      <xdr:nvSpPr>
        <xdr:cNvPr id="1103" name="Line 765"/>
        <xdr:cNvSpPr>
          <a:spLocks/>
        </xdr:cNvSpPr>
      </xdr:nvSpPr>
      <xdr:spPr>
        <a:xfrm>
          <a:off x="1314450" y="46482000"/>
          <a:ext cx="2628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0</xdr:colOff>
      <xdr:row>245</xdr:row>
      <xdr:rowOff>123825</xdr:rowOff>
    </xdr:from>
    <xdr:to>
      <xdr:col>12</xdr:col>
      <xdr:colOff>0</xdr:colOff>
      <xdr:row>246</xdr:row>
      <xdr:rowOff>57150</xdr:rowOff>
    </xdr:to>
    <xdr:sp>
      <xdr:nvSpPr>
        <xdr:cNvPr id="1104" name="Line 781"/>
        <xdr:cNvSpPr>
          <a:spLocks/>
        </xdr:cNvSpPr>
      </xdr:nvSpPr>
      <xdr:spPr>
        <a:xfrm>
          <a:off x="2628900" y="46415325"/>
          <a:ext cx="0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0</xdr:colOff>
      <xdr:row>245</xdr:row>
      <xdr:rowOff>66675</xdr:rowOff>
    </xdr:from>
    <xdr:to>
      <xdr:col>18</xdr:col>
      <xdr:colOff>0</xdr:colOff>
      <xdr:row>246</xdr:row>
      <xdr:rowOff>114300</xdr:rowOff>
    </xdr:to>
    <xdr:sp>
      <xdr:nvSpPr>
        <xdr:cNvPr id="1105" name="Line 797"/>
        <xdr:cNvSpPr>
          <a:spLocks/>
        </xdr:cNvSpPr>
      </xdr:nvSpPr>
      <xdr:spPr>
        <a:xfrm>
          <a:off x="3943350" y="463581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18</xdr:col>
      <xdr:colOff>9525</xdr:colOff>
      <xdr:row>245</xdr:row>
      <xdr:rowOff>57150</xdr:rowOff>
    </xdr:from>
    <xdr:to>
      <xdr:col>18</xdr:col>
      <xdr:colOff>152400</xdr:colOff>
      <xdr:row>246</xdr:row>
      <xdr:rowOff>123825</xdr:rowOff>
    </xdr:to>
    <xdr:sp>
      <xdr:nvSpPr>
        <xdr:cNvPr id="1106" name="Rectangle 798"/>
        <xdr:cNvSpPr>
          <a:spLocks/>
        </xdr:cNvSpPr>
      </xdr:nvSpPr>
      <xdr:spPr>
        <a:xfrm>
          <a:off x="3952875" y="46348650"/>
          <a:ext cx="142875" cy="2571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255</xdr:row>
      <xdr:rowOff>0</xdr:rowOff>
    </xdr:from>
    <xdr:to>
      <xdr:col>39</xdr:col>
      <xdr:colOff>0</xdr:colOff>
      <xdr:row>268</xdr:row>
      <xdr:rowOff>0</xdr:rowOff>
    </xdr:to>
    <xdr:graphicFrame>
      <xdr:nvGraphicFramePr>
        <xdr:cNvPr id="1107" name="Chart 802"/>
        <xdr:cNvGraphicFramePr/>
      </xdr:nvGraphicFramePr>
      <xdr:xfrm>
        <a:off x="0" y="48196500"/>
        <a:ext cx="8582025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190500</xdr:colOff>
      <xdr:row>273</xdr:row>
      <xdr:rowOff>0</xdr:rowOff>
    </xdr:from>
    <xdr:to>
      <xdr:col>17</xdr:col>
      <xdr:colOff>152400</xdr:colOff>
      <xdr:row>273</xdr:row>
      <xdr:rowOff>0</xdr:rowOff>
    </xdr:to>
    <xdr:sp>
      <xdr:nvSpPr>
        <xdr:cNvPr id="1108" name="Line 804"/>
        <xdr:cNvSpPr>
          <a:spLocks/>
        </xdr:cNvSpPr>
      </xdr:nvSpPr>
      <xdr:spPr>
        <a:xfrm flipV="1">
          <a:off x="1066800" y="51625500"/>
          <a:ext cx="2809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6</xdr:col>
      <xdr:colOff>9525</xdr:colOff>
      <xdr:row>271</xdr:row>
      <xdr:rowOff>9525</xdr:rowOff>
    </xdr:from>
    <xdr:to>
      <xdr:col>9</xdr:col>
      <xdr:colOff>209550</xdr:colOff>
      <xdr:row>272</xdr:row>
      <xdr:rowOff>180975</xdr:rowOff>
    </xdr:to>
    <xdr:sp>
      <xdr:nvSpPr>
        <xdr:cNvPr id="1109" name="AutoShape 805"/>
        <xdr:cNvSpPr>
          <a:spLocks noChangeAspect="1"/>
        </xdr:cNvSpPr>
      </xdr:nvSpPr>
      <xdr:spPr>
        <a:xfrm>
          <a:off x="1323975" y="51254025"/>
          <a:ext cx="857250" cy="361950"/>
        </a:xfrm>
        <a:prstGeom prst="rtTriangle">
          <a:avLst/>
        </a:prstGeom>
        <a:pattFill prst="ltVert">
          <a:fgClr>
            <a:srgbClr val="FF0000"/>
          </a:fgClr>
          <a:bgClr>
            <a:srgbClr val="FFFFFF"/>
          </a:bgClr>
        </a:patt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0</xdr:colOff>
      <xdr:row>267</xdr:row>
      <xdr:rowOff>142875</xdr:rowOff>
    </xdr:from>
    <xdr:to>
      <xdr:col>11</xdr:col>
      <xdr:colOff>0</xdr:colOff>
      <xdr:row>271</xdr:row>
      <xdr:rowOff>0</xdr:rowOff>
    </xdr:to>
    <xdr:grpSp>
      <xdr:nvGrpSpPr>
        <xdr:cNvPr id="1110" name="Group 829"/>
        <xdr:cNvGrpSpPr>
          <a:grpSpLocks/>
        </xdr:cNvGrpSpPr>
      </xdr:nvGrpSpPr>
      <xdr:grpSpPr>
        <a:xfrm>
          <a:off x="219075" y="50625375"/>
          <a:ext cx="2190750" cy="619125"/>
          <a:chOff x="17" y="5355"/>
          <a:chExt cx="170" cy="85"/>
        </a:xfrm>
        <a:solidFill>
          <a:srgbClr val="FFFFFF"/>
        </a:solidFill>
      </xdr:grpSpPr>
      <xdr:grpSp>
        <xdr:nvGrpSpPr>
          <xdr:cNvPr id="1111" name="Group 806"/>
          <xdr:cNvGrpSpPr>
            <a:grpSpLocks/>
          </xdr:cNvGrpSpPr>
        </xdr:nvGrpSpPr>
        <xdr:grpSpPr>
          <a:xfrm>
            <a:off x="102" y="5355"/>
            <a:ext cx="85" cy="31"/>
            <a:chOff x="442" y="4851"/>
            <a:chExt cx="85" cy="49"/>
          </a:xfrm>
          <a:solidFill>
            <a:srgbClr val="FFFFFF"/>
          </a:solidFill>
        </xdr:grpSpPr>
        <xdr:sp>
          <xdr:nvSpPr>
            <xdr:cNvPr id="1112" name="Line 807"/>
            <xdr:cNvSpPr>
              <a:spLocks/>
            </xdr:cNvSpPr>
          </xdr:nvSpPr>
          <xdr:spPr>
            <a:xfrm>
              <a:off x="442" y="4870"/>
              <a:ext cx="0" cy="2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1113" name="Line 808"/>
            <xdr:cNvSpPr>
              <a:spLocks/>
            </xdr:cNvSpPr>
          </xdr:nvSpPr>
          <xdr:spPr>
            <a:xfrm>
              <a:off x="493" y="4851"/>
              <a:ext cx="0" cy="4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1114" name="Line 809"/>
            <xdr:cNvSpPr>
              <a:spLocks/>
            </xdr:cNvSpPr>
          </xdr:nvSpPr>
          <xdr:spPr>
            <a:xfrm>
              <a:off x="527" y="4861"/>
              <a:ext cx="0" cy="3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1115" name="Group 810"/>
          <xdr:cNvGrpSpPr>
            <a:grpSpLocks/>
          </xdr:cNvGrpSpPr>
        </xdr:nvGrpSpPr>
        <xdr:grpSpPr>
          <a:xfrm>
            <a:off x="51" y="5384"/>
            <a:ext cx="85" cy="31"/>
            <a:chOff x="442" y="4851"/>
            <a:chExt cx="85" cy="49"/>
          </a:xfrm>
          <a:solidFill>
            <a:srgbClr val="FFFFFF"/>
          </a:solidFill>
        </xdr:grpSpPr>
        <xdr:sp>
          <xdr:nvSpPr>
            <xdr:cNvPr id="1116" name="Line 811"/>
            <xdr:cNvSpPr>
              <a:spLocks/>
            </xdr:cNvSpPr>
          </xdr:nvSpPr>
          <xdr:spPr>
            <a:xfrm>
              <a:off x="442" y="4870"/>
              <a:ext cx="0" cy="2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1117" name="Line 812"/>
            <xdr:cNvSpPr>
              <a:spLocks/>
            </xdr:cNvSpPr>
          </xdr:nvSpPr>
          <xdr:spPr>
            <a:xfrm>
              <a:off x="493" y="4851"/>
              <a:ext cx="0" cy="4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1118" name="Line 813"/>
            <xdr:cNvSpPr>
              <a:spLocks/>
            </xdr:cNvSpPr>
          </xdr:nvSpPr>
          <xdr:spPr>
            <a:xfrm>
              <a:off x="527" y="4861"/>
              <a:ext cx="0" cy="3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  <xdr:grpSp>
        <xdr:nvGrpSpPr>
          <xdr:cNvPr id="1119" name="Group 814"/>
          <xdr:cNvGrpSpPr>
            <a:grpSpLocks/>
          </xdr:cNvGrpSpPr>
        </xdr:nvGrpSpPr>
        <xdr:grpSpPr>
          <a:xfrm>
            <a:off x="17" y="5409"/>
            <a:ext cx="85" cy="31"/>
            <a:chOff x="442" y="4851"/>
            <a:chExt cx="85" cy="49"/>
          </a:xfrm>
          <a:solidFill>
            <a:srgbClr val="FFFFFF"/>
          </a:solidFill>
        </xdr:grpSpPr>
        <xdr:sp>
          <xdr:nvSpPr>
            <xdr:cNvPr id="1120" name="Line 815"/>
            <xdr:cNvSpPr>
              <a:spLocks/>
            </xdr:cNvSpPr>
          </xdr:nvSpPr>
          <xdr:spPr>
            <a:xfrm>
              <a:off x="442" y="4870"/>
              <a:ext cx="0" cy="2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1121" name="Line 816"/>
            <xdr:cNvSpPr>
              <a:spLocks/>
            </xdr:cNvSpPr>
          </xdr:nvSpPr>
          <xdr:spPr>
            <a:xfrm>
              <a:off x="493" y="4851"/>
              <a:ext cx="0" cy="4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  <xdr:sp>
          <xdr:nvSpPr>
            <xdr:cNvPr id="1122" name="Line 817"/>
            <xdr:cNvSpPr>
              <a:spLocks/>
            </xdr:cNvSpPr>
          </xdr:nvSpPr>
          <xdr:spPr>
            <a:xfrm>
              <a:off x="527" y="4861"/>
              <a:ext cx="0" cy="3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133350</xdr:colOff>
      <xdr:row>273</xdr:row>
      <xdr:rowOff>123825</xdr:rowOff>
    </xdr:from>
    <xdr:to>
      <xdr:col>12</xdr:col>
      <xdr:colOff>114300</xdr:colOff>
      <xdr:row>274</xdr:row>
      <xdr:rowOff>47625</xdr:rowOff>
    </xdr:to>
    <xdr:grpSp>
      <xdr:nvGrpSpPr>
        <xdr:cNvPr id="1123" name="Group 822"/>
        <xdr:cNvGrpSpPr>
          <a:grpSpLocks/>
        </xdr:cNvGrpSpPr>
      </xdr:nvGrpSpPr>
      <xdr:grpSpPr>
        <a:xfrm>
          <a:off x="1228725" y="51749325"/>
          <a:ext cx="1514475" cy="114300"/>
          <a:chOff x="96" y="4894"/>
          <a:chExt cx="118" cy="12"/>
        </a:xfrm>
        <a:solidFill>
          <a:srgbClr val="FFFFFF"/>
        </a:solidFill>
      </xdr:grpSpPr>
      <xdr:sp>
        <xdr:nvSpPr>
          <xdr:cNvPr id="1124" name="Line 823"/>
          <xdr:cNvSpPr>
            <a:spLocks/>
          </xdr:cNvSpPr>
        </xdr:nvSpPr>
        <xdr:spPr>
          <a:xfrm>
            <a:off x="96" y="4900"/>
            <a:ext cx="11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125" name="Line 824"/>
          <xdr:cNvSpPr>
            <a:spLocks/>
          </xdr:cNvSpPr>
        </xdr:nvSpPr>
        <xdr:spPr>
          <a:xfrm>
            <a:off x="103" y="4896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1126" name="Line 825"/>
          <xdr:cNvSpPr>
            <a:spLocks/>
          </xdr:cNvSpPr>
        </xdr:nvSpPr>
        <xdr:spPr>
          <a:xfrm>
            <a:off x="204" y="4894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275</xdr:row>
      <xdr:rowOff>0</xdr:rowOff>
    </xdr:from>
    <xdr:to>
      <xdr:col>39</xdr:col>
      <xdr:colOff>0</xdr:colOff>
      <xdr:row>290</xdr:row>
      <xdr:rowOff>0</xdr:rowOff>
    </xdr:to>
    <xdr:graphicFrame>
      <xdr:nvGraphicFramePr>
        <xdr:cNvPr id="1127" name="Chart 828"/>
        <xdr:cNvGraphicFramePr/>
      </xdr:nvGraphicFramePr>
      <xdr:xfrm>
        <a:off x="0" y="52006500"/>
        <a:ext cx="8582025" cy="2857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4"/>
  <sheetViews>
    <sheetView tabSelected="1" workbookViewId="0" topLeftCell="A1">
      <selection activeCell="AI26" sqref="AI26"/>
    </sheetView>
  </sheetViews>
  <sheetFormatPr defaultColWidth="9.00390625" defaultRowHeight="12.75"/>
  <cols>
    <col min="1" max="16384" width="2.875" style="0" customWidth="1"/>
  </cols>
  <sheetData>
    <row r="1" ht="12.75">
      <c r="C1" s="8" t="s">
        <v>21</v>
      </c>
    </row>
    <row r="2" spans="4:26" ht="12.75">
      <c r="D2" t="s">
        <v>26</v>
      </c>
      <c r="K2" t="s">
        <v>27</v>
      </c>
      <c r="X2" s="1" t="s">
        <v>26</v>
      </c>
      <c r="Z2" t="s">
        <v>66</v>
      </c>
    </row>
    <row r="3" spans="4:26" ht="12.75">
      <c r="D3" s="20"/>
      <c r="E3" s="20"/>
      <c r="F3" s="20" t="s">
        <v>2</v>
      </c>
      <c r="G3" s="21"/>
      <c r="H3" s="21"/>
      <c r="I3" s="21"/>
      <c r="J3" s="21" t="s">
        <v>3</v>
      </c>
      <c r="K3" s="21"/>
      <c r="L3" s="21"/>
      <c r="M3" s="21"/>
      <c r="N3" s="21"/>
      <c r="O3" s="21"/>
      <c r="P3" s="21"/>
      <c r="Q3" s="21"/>
      <c r="R3" s="21"/>
      <c r="S3" s="21" t="s">
        <v>4</v>
      </c>
      <c r="T3" s="21"/>
      <c r="U3" s="20"/>
      <c r="V3" s="20" t="s">
        <v>5</v>
      </c>
      <c r="W3" s="20"/>
      <c r="X3" s="20"/>
      <c r="Z3" t="s">
        <v>65</v>
      </c>
    </row>
    <row r="4" spans="7:26" ht="12" customHeight="1">
      <c r="G4" s="2" t="s">
        <v>0</v>
      </c>
      <c r="U4" s="2" t="s">
        <v>1</v>
      </c>
      <c r="Z4" t="s">
        <v>67</v>
      </c>
    </row>
    <row r="5" spans="4:26" ht="12" customHeight="1">
      <c r="D5">
        <v>2</v>
      </c>
      <c r="E5" t="s">
        <v>6</v>
      </c>
      <c r="F5">
        <v>1</v>
      </c>
      <c r="H5">
        <v>3</v>
      </c>
      <c r="I5" t="s">
        <v>6</v>
      </c>
      <c r="M5">
        <v>11</v>
      </c>
      <c r="N5" t="s">
        <v>6</v>
      </c>
      <c r="V5">
        <v>4</v>
      </c>
      <c r="W5" t="s">
        <v>6</v>
      </c>
      <c r="Z5" t="s">
        <v>68</v>
      </c>
    </row>
    <row r="6" ht="12" customHeight="1"/>
    <row r="7" spans="1:26" ht="12" customHeight="1">
      <c r="A7" s="22" t="s">
        <v>61</v>
      </c>
      <c r="B7" s="3"/>
      <c r="F7" s="4">
        <v>-1</v>
      </c>
      <c r="Z7" t="s">
        <v>30</v>
      </c>
    </row>
    <row r="8" ht="12" customHeight="1">
      <c r="Z8" t="s">
        <v>31</v>
      </c>
    </row>
    <row r="9" spans="1:26" ht="12" customHeight="1">
      <c r="A9" s="16" t="s">
        <v>60</v>
      </c>
      <c r="B9" s="3"/>
      <c r="Z9" t="s">
        <v>32</v>
      </c>
    </row>
    <row r="10" spans="3:26" ht="12" customHeight="1">
      <c r="C10" s="5">
        <f>-D5</f>
        <v>-2</v>
      </c>
      <c r="D10" s="5" t="s">
        <v>6</v>
      </c>
      <c r="Z10" t="s">
        <v>33</v>
      </c>
    </row>
    <row r="11" ht="12" customHeight="1">
      <c r="Z11" t="s">
        <v>34</v>
      </c>
    </row>
    <row r="12" spans="1:2" ht="12" customHeight="1">
      <c r="A12" s="22" t="s">
        <v>58</v>
      </c>
      <c r="B12" s="3"/>
    </row>
    <row r="13" ht="12" customHeight="1">
      <c r="T13" s="4">
        <v>-1</v>
      </c>
    </row>
    <row r="14" ht="12" customHeight="1"/>
    <row r="15" ht="12" customHeight="1"/>
    <row r="16" spans="1:26" ht="12" customHeight="1">
      <c r="A16" s="16" t="s">
        <v>59</v>
      </c>
      <c r="B16" s="3"/>
      <c r="Y16" s="5">
        <f>-V5</f>
        <v>-4</v>
      </c>
      <c r="Z16" s="5" t="s">
        <v>6</v>
      </c>
    </row>
    <row r="17" ht="12" customHeight="1"/>
    <row r="18" ht="12" customHeight="1">
      <c r="A18" s="7" t="s">
        <v>7</v>
      </c>
    </row>
    <row r="19" spans="22:24" ht="12" customHeight="1">
      <c r="V19" s="191">
        <f>-1/(H5+M5)*(V5)</f>
        <v>-0.2857142857142857</v>
      </c>
      <c r="W19" s="191"/>
      <c r="X19" s="191"/>
    </row>
    <row r="20" spans="1:3" ht="12" customHeight="1">
      <c r="A20" s="179">
        <f>1/(H5+M5)*(D5+F5+H5+M5)</f>
        <v>1.2142857142857142</v>
      </c>
      <c r="B20" s="179"/>
      <c r="C20" s="179"/>
    </row>
    <row r="21" ht="12" customHeight="1"/>
    <row r="22" ht="12" customHeight="1">
      <c r="H22" s="6">
        <v>1</v>
      </c>
    </row>
    <row r="23" ht="12" customHeight="1"/>
    <row r="24" spans="1:24" ht="12" customHeight="1">
      <c r="A24" s="7" t="s">
        <v>8</v>
      </c>
      <c r="V24" s="191">
        <f>1/(H5+M5)*(H5+M5+V5)</f>
        <v>1.2857142857142856</v>
      </c>
      <c r="W24" s="191"/>
      <c r="X24" s="191"/>
    </row>
    <row r="25" spans="4:6" ht="12" customHeight="1">
      <c r="D25" s="192">
        <f>-1/(H5+M5)*(D5+F5)</f>
        <v>-0.21428571428571427</v>
      </c>
      <c r="E25" s="192"/>
      <c r="F25" s="192"/>
    </row>
    <row r="26" ht="12" customHeight="1"/>
    <row r="27" ht="12" customHeight="1"/>
    <row r="28" ht="12" customHeight="1">
      <c r="S28" s="6">
        <v>1</v>
      </c>
    </row>
    <row r="29" ht="12" customHeight="1"/>
    <row r="30" ht="12" customHeight="1"/>
    <row r="31" spans="14:26" ht="12" customHeight="1">
      <c r="N31" s="11" t="s">
        <v>10</v>
      </c>
      <c r="Z31" t="s">
        <v>35</v>
      </c>
    </row>
    <row r="32" ht="12" customHeight="1">
      <c r="Z32" t="s">
        <v>42</v>
      </c>
    </row>
    <row r="33" spans="8:26" ht="12" customHeight="1">
      <c r="H33" s="186">
        <f>-1/(H5+M5)*H5</f>
        <v>-0.21428571428571427</v>
      </c>
      <c r="I33" s="186"/>
      <c r="J33" s="186"/>
      <c r="Z33" t="s">
        <v>36</v>
      </c>
    </row>
    <row r="34" spans="1:26" ht="12" customHeight="1">
      <c r="A34" s="22" t="s">
        <v>57</v>
      </c>
      <c r="B34" s="3"/>
      <c r="D34" s="194">
        <f>-D25</f>
        <v>0.21428571428571427</v>
      </c>
      <c r="E34" s="194"/>
      <c r="F34" s="194"/>
      <c r="T34" s="12">
        <v>0</v>
      </c>
      <c r="Z34" t="s">
        <v>37</v>
      </c>
    </row>
    <row r="35" spans="1:26" ht="12" customHeight="1">
      <c r="A35" s="3"/>
      <c r="B35" s="3"/>
      <c r="G35" s="13">
        <v>0</v>
      </c>
      <c r="V35" s="193">
        <f>V19</f>
        <v>-0.2857142857142857</v>
      </c>
      <c r="W35" s="193"/>
      <c r="X35" s="193"/>
      <c r="Z35" t="s">
        <v>38</v>
      </c>
    </row>
    <row r="36" spans="1:26" ht="12" customHeight="1">
      <c r="A36" s="3"/>
      <c r="B36" s="3"/>
      <c r="Z36" t="s">
        <v>39</v>
      </c>
    </row>
    <row r="37" spans="1:26" ht="12" customHeight="1">
      <c r="A37" s="3"/>
      <c r="B37" s="3"/>
      <c r="L37" s="12"/>
      <c r="M37" s="12" t="s">
        <v>62</v>
      </c>
      <c r="Z37" t="s">
        <v>40</v>
      </c>
    </row>
    <row r="38" spans="1:26" ht="12" customHeight="1">
      <c r="A38" s="6" t="s">
        <v>9</v>
      </c>
      <c r="B38" s="9"/>
      <c r="C38" s="10"/>
      <c r="D38" s="10"/>
      <c r="I38" s="186">
        <f>1/(H5+M5)*M5</f>
        <v>0.7857142857142857</v>
      </c>
      <c r="J38" s="186"/>
      <c r="K38" s="186"/>
      <c r="L38" s="12" t="s">
        <v>63</v>
      </c>
      <c r="M38" s="12"/>
      <c r="Z38" t="s">
        <v>41</v>
      </c>
    </row>
    <row r="39" spans="1:2" ht="12" customHeight="1">
      <c r="A39" s="3"/>
      <c r="B39" s="3"/>
    </row>
    <row r="40" spans="3:6" ht="12" customHeight="1">
      <c r="C40" s="183">
        <f>-I47/H5*(D5+F5)</f>
        <v>-2.357142857142857</v>
      </c>
      <c r="D40" s="183"/>
      <c r="E40" s="183"/>
      <c r="F40" s="14" t="s">
        <v>6</v>
      </c>
    </row>
    <row r="41" ht="12" customHeight="1">
      <c r="AA41" s="16" t="s">
        <v>17</v>
      </c>
    </row>
    <row r="42" spans="10:27" ht="12" customHeight="1">
      <c r="J42" s="196" t="s">
        <v>12</v>
      </c>
      <c r="K42" s="196"/>
      <c r="L42" s="196"/>
      <c r="AA42" s="5" t="s">
        <v>19</v>
      </c>
    </row>
    <row r="43" spans="1:27" ht="12" customHeight="1">
      <c r="A43" s="16" t="s">
        <v>56</v>
      </c>
      <c r="B43" s="3"/>
      <c r="G43" s="15">
        <v>0</v>
      </c>
      <c r="H43" s="14" t="s">
        <v>6</v>
      </c>
      <c r="J43" s="195" t="s">
        <v>11</v>
      </c>
      <c r="K43" s="195"/>
      <c r="L43" s="195"/>
      <c r="T43" s="14">
        <v>0</v>
      </c>
      <c r="U43" s="14" t="s">
        <v>6</v>
      </c>
      <c r="AA43" s="16" t="s">
        <v>20</v>
      </c>
    </row>
    <row r="44" spans="22:27" ht="12" customHeight="1">
      <c r="V44" s="183">
        <f>-I47/M5*V5</f>
        <v>-0.8571428571428572</v>
      </c>
      <c r="W44" s="183"/>
      <c r="X44" s="183"/>
      <c r="Y44" s="14" t="s">
        <v>6</v>
      </c>
      <c r="AA44" s="5" t="s">
        <v>18</v>
      </c>
    </row>
    <row r="45" ht="12" customHeight="1">
      <c r="F45" s="19" t="s">
        <v>14</v>
      </c>
    </row>
    <row r="46" ht="12" customHeight="1">
      <c r="Z46" s="5" t="s">
        <v>43</v>
      </c>
    </row>
    <row r="47" spans="9:26" ht="12" customHeight="1">
      <c r="I47" s="183">
        <f>H5*M5/(H5+M5)</f>
        <v>2.357142857142857</v>
      </c>
      <c r="J47" s="183"/>
      <c r="K47" s="183"/>
      <c r="L47" s="14" t="s">
        <v>6</v>
      </c>
      <c r="Z47" s="5" t="s">
        <v>44</v>
      </c>
    </row>
    <row r="48" spans="5:26" ht="12" customHeight="1">
      <c r="E48" s="6" t="s">
        <v>16</v>
      </c>
      <c r="S48" s="17"/>
      <c r="T48" s="18" t="s">
        <v>13</v>
      </c>
      <c r="Z48" s="5" t="s">
        <v>45</v>
      </c>
    </row>
    <row r="49" ht="12" customHeight="1">
      <c r="Z49" s="5" t="s">
        <v>46</v>
      </c>
    </row>
    <row r="50" spans="14:26" ht="12" customHeight="1">
      <c r="N50" s="6" t="s">
        <v>15</v>
      </c>
      <c r="Z50" s="5" t="s">
        <v>47</v>
      </c>
    </row>
    <row r="51" ht="12" customHeight="1">
      <c r="Z51" s="5" t="s">
        <v>48</v>
      </c>
    </row>
    <row r="52" spans="7:26" ht="12" customHeight="1">
      <c r="G52" s="14"/>
      <c r="H52" s="14" t="s">
        <v>62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Z52" s="5" t="s">
        <v>49</v>
      </c>
    </row>
    <row r="53" spans="7:20" ht="12" customHeight="1">
      <c r="G53" s="14" t="s">
        <v>64</v>
      </c>
      <c r="H53" s="14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ht="12" customHeight="1">
      <c r="Z54" t="s">
        <v>50</v>
      </c>
    </row>
    <row r="55" ht="12" customHeight="1">
      <c r="Z55" t="s">
        <v>51</v>
      </c>
    </row>
    <row r="56" spans="2:26" ht="12" customHeight="1">
      <c r="B56" s="3"/>
      <c r="Z56" t="s">
        <v>52</v>
      </c>
    </row>
    <row r="57" ht="12" customHeight="1">
      <c r="Z57" t="s">
        <v>53</v>
      </c>
    </row>
    <row r="58" ht="12" customHeight="1">
      <c r="Z58" t="s">
        <v>54</v>
      </c>
    </row>
    <row r="59" ht="12" customHeight="1">
      <c r="Z59" t="s">
        <v>55</v>
      </c>
    </row>
    <row r="60" ht="12" customHeight="1">
      <c r="F60" s="8" t="s">
        <v>28</v>
      </c>
    </row>
    <row r="61" spans="4:31" ht="12" customHeight="1">
      <c r="D61" t="s">
        <v>26</v>
      </c>
      <c r="L61" t="s">
        <v>27</v>
      </c>
      <c r="V61" t="s">
        <v>26</v>
      </c>
      <c r="Z61" t="s">
        <v>27</v>
      </c>
      <c r="AE61" t="s">
        <v>26</v>
      </c>
    </row>
    <row r="62" spans="4:32" ht="12" customHeight="1">
      <c r="D62" s="20"/>
      <c r="E62" s="20"/>
      <c r="F62" s="20" t="s">
        <v>2</v>
      </c>
      <c r="G62" s="21"/>
      <c r="H62" s="21"/>
      <c r="I62" s="21"/>
      <c r="J62" s="21" t="s">
        <v>3</v>
      </c>
      <c r="K62" s="21"/>
      <c r="L62" s="21"/>
      <c r="M62" s="21"/>
      <c r="N62" s="21"/>
      <c r="O62" s="21"/>
      <c r="P62" s="21"/>
      <c r="Q62" s="21"/>
      <c r="R62" s="21"/>
      <c r="S62" s="21" t="s">
        <v>4</v>
      </c>
      <c r="T62" s="21"/>
      <c r="U62" s="20"/>
      <c r="V62" s="20" t="s">
        <v>5</v>
      </c>
      <c r="W62" s="20"/>
      <c r="X62" s="20"/>
      <c r="Y62" s="21"/>
      <c r="Z62" s="21"/>
      <c r="AA62" s="21" t="s">
        <v>25</v>
      </c>
      <c r="AB62" s="21"/>
      <c r="AC62" s="21"/>
      <c r="AD62" s="21"/>
      <c r="AE62" s="20"/>
      <c r="AF62" s="20" t="s">
        <v>24</v>
      </c>
    </row>
    <row r="63" spans="7:31" ht="12" customHeight="1">
      <c r="G63" s="2" t="s">
        <v>0</v>
      </c>
      <c r="U63" s="2" t="s">
        <v>1</v>
      </c>
      <c r="X63" s="2" t="s">
        <v>22</v>
      </c>
      <c r="AE63" s="2" t="s">
        <v>23</v>
      </c>
    </row>
    <row r="64" spans="4:32" ht="12" customHeight="1">
      <c r="D64">
        <v>2</v>
      </c>
      <c r="E64" t="s">
        <v>6</v>
      </c>
      <c r="F64">
        <v>1</v>
      </c>
      <c r="H64">
        <v>3</v>
      </c>
      <c r="I64" t="s">
        <v>6</v>
      </c>
      <c r="M64">
        <v>11</v>
      </c>
      <c r="N64" t="s">
        <v>6</v>
      </c>
      <c r="V64">
        <v>4</v>
      </c>
      <c r="W64" t="s">
        <v>6</v>
      </c>
      <c r="Y64">
        <v>2</v>
      </c>
      <c r="Z64" t="s">
        <v>6</v>
      </c>
      <c r="AB64">
        <v>4</v>
      </c>
      <c r="AC64" t="s">
        <v>6</v>
      </c>
      <c r="AE64">
        <v>1</v>
      </c>
      <c r="AF64">
        <v>1</v>
      </c>
    </row>
    <row r="65" ht="12" customHeight="1"/>
    <row r="66" spans="1:6" ht="12" customHeight="1">
      <c r="A66" s="22" t="s">
        <v>61</v>
      </c>
      <c r="B66" s="3"/>
      <c r="F66" s="4">
        <v>-1</v>
      </c>
    </row>
    <row r="67" ht="12" customHeight="1"/>
    <row r="68" spans="1:2" ht="12" customHeight="1">
      <c r="A68" s="16" t="s">
        <v>60</v>
      </c>
      <c r="B68" s="3"/>
    </row>
    <row r="69" spans="3:4" ht="12" customHeight="1">
      <c r="C69" s="5">
        <f>-D64</f>
        <v>-2</v>
      </c>
      <c r="D69" s="5" t="s">
        <v>6</v>
      </c>
    </row>
    <row r="70" spans="1:35" ht="12" customHeight="1">
      <c r="A70" s="7" t="s">
        <v>29</v>
      </c>
      <c r="C70" s="5"/>
      <c r="D70" s="5"/>
      <c r="X70" s="6">
        <v>1</v>
      </c>
      <c r="AG70" s="179">
        <f>-X70/(Y64+AB64)*(AE64+AF64)</f>
        <v>-0.3333333333333333</v>
      </c>
      <c r="AH70" s="179"/>
      <c r="AI70" s="179"/>
    </row>
    <row r="71" spans="3:4" ht="12" customHeight="1">
      <c r="C71" s="5"/>
      <c r="D71" s="5"/>
    </row>
    <row r="72" spans="3:24" ht="12" customHeight="1">
      <c r="C72" s="5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</row>
    <row r="73" ht="12" customHeight="1"/>
    <row r="74" spans="1:35" ht="12" customHeight="1">
      <c r="A74" s="22" t="s">
        <v>58</v>
      </c>
      <c r="B74" s="3"/>
      <c r="AG74" s="186">
        <f>-T75/(Y64+AB64)*(AE64+AF64)</f>
        <v>-0.3333333333333333</v>
      </c>
      <c r="AH74" s="186"/>
      <c r="AI74" s="186"/>
    </row>
    <row r="75" ht="12" customHeight="1">
      <c r="T75" s="4">
        <v>1</v>
      </c>
    </row>
    <row r="76" ht="12" customHeight="1"/>
    <row r="77" spans="21:22" ht="12" customHeight="1">
      <c r="U77" s="5">
        <f>-V64</f>
        <v>-4</v>
      </c>
      <c r="V77" s="5" t="s">
        <v>6</v>
      </c>
    </row>
    <row r="78" spans="1:35" ht="12" customHeight="1">
      <c r="A78" s="16" t="s">
        <v>59</v>
      </c>
      <c r="B78" s="3"/>
      <c r="AG78" s="184">
        <f>-U77/(Y$64+AB$64)*(AE$64+AF$64)</f>
        <v>1.3333333333333333</v>
      </c>
      <c r="AH78" s="184"/>
      <c r="AI78" s="184"/>
    </row>
    <row r="79" ht="12" customHeight="1"/>
    <row r="80" ht="12" customHeight="1">
      <c r="A80" s="7" t="s">
        <v>7</v>
      </c>
    </row>
    <row r="81" spans="22:24" ht="12" customHeight="1">
      <c r="V81" s="191">
        <f>-1/(H64+M64)*(V64)</f>
        <v>-0.2857142857142857</v>
      </c>
      <c r="W81" s="191"/>
      <c r="X81" s="191"/>
    </row>
    <row r="82" spans="1:3" ht="12" customHeight="1">
      <c r="A82" s="179">
        <f>1/(H64+M64)*(D64+F64+H64+M64)</f>
        <v>1.2142857142857142</v>
      </c>
      <c r="B82" s="179"/>
      <c r="C82" s="179"/>
    </row>
    <row r="83" ht="12" customHeight="1"/>
    <row r="84" ht="12" customHeight="1">
      <c r="H84" s="6">
        <v>1</v>
      </c>
    </row>
    <row r="85" ht="12" customHeight="1"/>
    <row r="86" spans="1:24" ht="12" customHeight="1">
      <c r="A86" s="7" t="s">
        <v>8</v>
      </c>
      <c r="V86" s="191">
        <f>1/(H64+M64)*(H64+M64+V64)</f>
        <v>1.2857142857142856</v>
      </c>
      <c r="W86" s="191"/>
      <c r="X86" s="191"/>
    </row>
    <row r="87" spans="4:6" ht="12" customHeight="1">
      <c r="D87" s="192">
        <f>-1/(H64+M64)*(D64+F64)</f>
        <v>-0.21428571428571427</v>
      </c>
      <c r="E87" s="192"/>
      <c r="F87" s="192"/>
    </row>
    <row r="88" ht="12" customHeight="1"/>
    <row r="89" ht="12" customHeight="1"/>
    <row r="90" ht="12" customHeight="1">
      <c r="S90" s="6">
        <v>1</v>
      </c>
    </row>
    <row r="91" ht="12" customHeight="1"/>
    <row r="92" spans="8:10" ht="12" customHeight="1">
      <c r="H92" s="186">
        <f>-1/(H64+M64)*H64</f>
        <v>-0.21428571428571427</v>
      </c>
      <c r="I92" s="186"/>
      <c r="J92" s="186"/>
    </row>
    <row r="93" spans="1:20" ht="12" customHeight="1">
      <c r="A93" s="22" t="s">
        <v>57</v>
      </c>
      <c r="B93" s="3"/>
      <c r="D93" s="194">
        <f>-D87</f>
        <v>0.21428571428571427</v>
      </c>
      <c r="E93" s="194"/>
      <c r="F93" s="194"/>
      <c r="T93" s="12">
        <v>0</v>
      </c>
    </row>
    <row r="94" spans="1:35" ht="12" customHeight="1">
      <c r="A94" s="3"/>
      <c r="B94" s="3"/>
      <c r="G94" s="13">
        <v>0</v>
      </c>
      <c r="V94" s="193">
        <f>V81</f>
        <v>-0.2857142857142857</v>
      </c>
      <c r="W94" s="193"/>
      <c r="X94" s="193"/>
      <c r="AG94" s="186">
        <f>-V94/(Y$64+AB$64)*(AE$64+AF$64)</f>
        <v>0.09523809523809523</v>
      </c>
      <c r="AH94" s="186"/>
      <c r="AI94" s="186"/>
    </row>
    <row r="95" spans="1:2" ht="12" customHeight="1">
      <c r="A95" s="3"/>
      <c r="B95" s="3"/>
    </row>
    <row r="96" spans="1:2" ht="12" customHeight="1">
      <c r="A96" s="3"/>
      <c r="B96" s="3"/>
    </row>
    <row r="97" spans="1:11" ht="12" customHeight="1">
      <c r="A97" s="6"/>
      <c r="B97" s="9"/>
      <c r="C97" s="10"/>
      <c r="D97" s="10"/>
      <c r="I97" s="186">
        <f>1/(H64+M64)*M64</f>
        <v>0.7857142857142857</v>
      </c>
      <c r="J97" s="186"/>
      <c r="K97" s="186"/>
    </row>
    <row r="98" spans="3:6" ht="12" customHeight="1">
      <c r="C98" s="183">
        <f>-I105/H64*(D64+F64)</f>
        <v>-2.357142857142857</v>
      </c>
      <c r="D98" s="183"/>
      <c r="E98" s="183"/>
      <c r="F98" s="14" t="s">
        <v>6</v>
      </c>
    </row>
    <row r="99" ht="12" customHeight="1"/>
    <row r="100" spans="10:12" ht="12" customHeight="1">
      <c r="J100" s="196" t="s">
        <v>12</v>
      </c>
      <c r="K100" s="196"/>
      <c r="L100" s="196"/>
    </row>
    <row r="101" spans="1:38" ht="12" customHeight="1">
      <c r="A101" s="16" t="s">
        <v>56</v>
      </c>
      <c r="B101" s="3"/>
      <c r="G101" s="15">
        <v>0</v>
      </c>
      <c r="H101" s="14" t="s">
        <v>6</v>
      </c>
      <c r="J101" s="195" t="s">
        <v>11</v>
      </c>
      <c r="K101" s="195"/>
      <c r="L101" s="195"/>
      <c r="T101" s="14">
        <v>0</v>
      </c>
      <c r="U101" s="14" t="s">
        <v>6</v>
      </c>
      <c r="AG101" s="184">
        <f>-V102/(Y$64+AB$64)*(AE$64+AF$64)</f>
        <v>0.28571428571428575</v>
      </c>
      <c r="AH101" s="184"/>
      <c r="AI101" s="184"/>
      <c r="AJ101" s="14" t="s">
        <v>6</v>
      </c>
      <c r="AL101" s="16"/>
    </row>
    <row r="102" spans="22:38" ht="12" customHeight="1">
      <c r="V102" s="183">
        <f>-I105/M64*V64</f>
        <v>-0.8571428571428572</v>
      </c>
      <c r="W102" s="183"/>
      <c r="X102" s="183"/>
      <c r="Y102" s="14" t="s">
        <v>6</v>
      </c>
      <c r="AL102" s="5"/>
    </row>
    <row r="103" spans="6:38" ht="12" customHeight="1">
      <c r="F103" s="19"/>
      <c r="AL103" s="16"/>
    </row>
    <row r="104" ht="12" customHeight="1">
      <c r="AL104" s="5"/>
    </row>
    <row r="105" spans="9:12" ht="12" customHeight="1">
      <c r="I105" s="183">
        <f>H64*M64/(H64+M64)</f>
        <v>2.357142857142857</v>
      </c>
      <c r="J105" s="183"/>
      <c r="K105" s="183"/>
      <c r="L105" s="14" t="s">
        <v>6</v>
      </c>
    </row>
    <row r="106" spans="5:28" ht="12" customHeight="1">
      <c r="E106" s="6"/>
      <c r="S106" s="17"/>
      <c r="T106" s="18"/>
      <c r="Z106" s="186">
        <f>-1/(Y64+AB64)*Y64</f>
        <v>-0.3333333333333333</v>
      </c>
      <c r="AA106" s="186"/>
      <c r="AB106" s="186"/>
    </row>
    <row r="107" spans="1:35" ht="12" customHeight="1">
      <c r="A107" s="22" t="s">
        <v>74</v>
      </c>
      <c r="AG107" s="186">
        <f>-AB109/AB64*(AE64+AF64)</f>
        <v>-0.3333333333333333</v>
      </c>
      <c r="AH107" s="186"/>
      <c r="AI107" s="186"/>
    </row>
    <row r="108" ht="12" customHeight="1">
      <c r="N108" s="6"/>
    </row>
    <row r="109" spans="28:30" ht="12" customHeight="1">
      <c r="AB109" s="186">
        <f>1/(Y64+AB64)*AB64</f>
        <v>0.6666666666666666</v>
      </c>
      <c r="AC109" s="186"/>
      <c r="AD109" s="186"/>
    </row>
    <row r="110" spans="1:36" ht="12" customHeight="1">
      <c r="A110" s="16" t="s">
        <v>72</v>
      </c>
      <c r="AG110" s="184">
        <f>-AA112/AB64*(AE64+AF64)</f>
        <v>-0.6666666666666666</v>
      </c>
      <c r="AH110" s="184"/>
      <c r="AI110" s="184"/>
      <c r="AJ110" s="14" t="s">
        <v>6</v>
      </c>
    </row>
    <row r="111" ht="12" customHeight="1"/>
    <row r="112" spans="4:30" ht="12" customHeight="1">
      <c r="D112" t="s">
        <v>69</v>
      </c>
      <c r="AA112" s="184">
        <f>Y64*AB64/(Y64+AB64)</f>
        <v>1.3333333333333333</v>
      </c>
      <c r="AB112" s="184"/>
      <c r="AC112" s="184"/>
      <c r="AD112" s="14" t="s">
        <v>6</v>
      </c>
    </row>
    <row r="113" ht="12" customHeight="1">
      <c r="A113" s="22" t="s">
        <v>73</v>
      </c>
    </row>
    <row r="114" spans="2:33" ht="12" customHeight="1">
      <c r="B114" s="3"/>
      <c r="AG114">
        <v>1</v>
      </c>
    </row>
    <row r="115" ht="12" customHeight="1">
      <c r="D115" t="s">
        <v>70</v>
      </c>
    </row>
    <row r="116" spans="1:34" ht="12" customHeight="1">
      <c r="A116" s="16" t="s">
        <v>71</v>
      </c>
      <c r="AG116" s="14">
        <f>-AF64</f>
        <v>-1</v>
      </c>
      <c r="AH116" s="14" t="s">
        <v>6</v>
      </c>
    </row>
    <row r="119" ht="12.75">
      <c r="F119" s="8" t="s">
        <v>75</v>
      </c>
    </row>
    <row r="121" spans="5:18" ht="12" customHeight="1">
      <c r="E121" t="s">
        <v>26</v>
      </c>
      <c r="J121" t="s">
        <v>27</v>
      </c>
      <c r="R121" t="s">
        <v>26</v>
      </c>
    </row>
    <row r="122" spans="4:20" ht="12" customHeight="1">
      <c r="D122" s="20"/>
      <c r="E122" s="20"/>
      <c r="F122" s="20"/>
      <c r="G122" s="20"/>
      <c r="H122" s="20"/>
      <c r="I122" s="29"/>
      <c r="J122" s="29"/>
      <c r="K122" s="29"/>
      <c r="L122" s="29"/>
      <c r="M122" s="29"/>
      <c r="N122" s="29"/>
      <c r="O122" s="29"/>
      <c r="P122" s="29"/>
      <c r="Q122" s="29"/>
      <c r="R122" s="20"/>
      <c r="S122" s="20"/>
      <c r="T122" s="20"/>
    </row>
    <row r="123" spans="6:21" ht="12" customHeight="1">
      <c r="F123" t="s">
        <v>2</v>
      </c>
      <c r="N123" t="s">
        <v>3</v>
      </c>
      <c r="R123" t="s">
        <v>4</v>
      </c>
      <c r="U123" s="26" t="s">
        <v>6</v>
      </c>
    </row>
    <row r="124" ht="12" customHeight="1">
      <c r="U124" s="26">
        <v>3</v>
      </c>
    </row>
    <row r="125" spans="18:21" ht="12" customHeight="1">
      <c r="R125" t="s">
        <v>25</v>
      </c>
      <c r="U125" s="26"/>
    </row>
    <row r="126" spans="2:28" ht="12" customHeight="1">
      <c r="B126" s="25" t="s">
        <v>6</v>
      </c>
      <c r="U126" s="26" t="s">
        <v>6</v>
      </c>
      <c r="W126" s="190">
        <f>SQRT(Z130*Z130+AB126*AB126)</f>
        <v>7.615773105863909</v>
      </c>
      <c r="X126" s="190"/>
      <c r="Y126" s="190"/>
      <c r="AB126">
        <f>B127</f>
        <v>7</v>
      </c>
    </row>
    <row r="127" spans="2:21" ht="12" customHeight="1">
      <c r="B127" s="25">
        <v>7</v>
      </c>
      <c r="G127" t="s">
        <v>5</v>
      </c>
      <c r="U127" s="26">
        <v>2</v>
      </c>
    </row>
    <row r="128" ht="12" customHeight="1">
      <c r="P128" s="8" t="s">
        <v>1</v>
      </c>
    </row>
    <row r="129" spans="10:14" ht="12" customHeight="1">
      <c r="J129" t="s">
        <v>79</v>
      </c>
      <c r="K129" s="181">
        <f>F131+G131+K131+P131</f>
        <v>12</v>
      </c>
      <c r="L129" s="181"/>
      <c r="M129" s="181"/>
      <c r="N129" t="s">
        <v>6</v>
      </c>
    </row>
    <row r="130" spans="4:26" ht="12" customHeight="1">
      <c r="D130" s="8" t="s">
        <v>0</v>
      </c>
      <c r="Z130">
        <f>F131+G131</f>
        <v>3</v>
      </c>
    </row>
    <row r="131" spans="4:20" ht="12" customHeight="1">
      <c r="D131">
        <v>2</v>
      </c>
      <c r="E131" t="s">
        <v>6</v>
      </c>
      <c r="F131">
        <v>1</v>
      </c>
      <c r="G131">
        <v>2</v>
      </c>
      <c r="H131" t="s">
        <v>6</v>
      </c>
      <c r="K131">
        <v>6</v>
      </c>
      <c r="L131" t="s">
        <v>6</v>
      </c>
      <c r="P131">
        <v>3</v>
      </c>
      <c r="Q131" t="s">
        <v>6</v>
      </c>
      <c r="R131">
        <v>1</v>
      </c>
      <c r="S131">
        <v>2</v>
      </c>
      <c r="T131" t="s">
        <v>6</v>
      </c>
    </row>
    <row r="132" ht="12" customHeight="1"/>
    <row r="133" spans="1:23" ht="12" customHeight="1">
      <c r="A133" s="7" t="s">
        <v>7</v>
      </c>
      <c r="U133" s="179">
        <f>-1/K129*(R131+S131)</f>
        <v>-0.25</v>
      </c>
      <c r="V133" s="179"/>
      <c r="W133" s="179"/>
    </row>
    <row r="134" ht="12" customHeight="1">
      <c r="R134" s="6">
        <v>0</v>
      </c>
    </row>
    <row r="135" spans="1:3" ht="12" customHeight="1">
      <c r="A135" s="179">
        <f>1/K129*(K129+D131)</f>
        <v>1.1666666666666665</v>
      </c>
      <c r="B135" s="179"/>
      <c r="C135" s="179"/>
    </row>
    <row r="136" ht="12" customHeight="1">
      <c r="F136" s="6">
        <v>1</v>
      </c>
    </row>
    <row r="137" spans="1:3" ht="12" customHeight="1">
      <c r="A137" s="179">
        <f>-1/K129*D131</f>
        <v>-0.16666666666666666</v>
      </c>
      <c r="B137" s="179"/>
      <c r="C137" s="179"/>
    </row>
    <row r="138" spans="1:5" ht="12" customHeight="1">
      <c r="A138" s="7"/>
      <c r="E138" s="6">
        <v>0</v>
      </c>
    </row>
    <row r="139" spans="21:23" ht="12" customHeight="1">
      <c r="U139" s="179">
        <f>1/K129*(K129+R131+S131)</f>
        <v>1.25</v>
      </c>
      <c r="V139" s="179"/>
      <c r="W139" s="179"/>
    </row>
    <row r="140" ht="12" customHeight="1">
      <c r="Q140" s="6">
        <v>1</v>
      </c>
    </row>
    <row r="141" spans="1:7" ht="12" customHeight="1">
      <c r="A141" s="22" t="s">
        <v>61</v>
      </c>
      <c r="G141" s="12">
        <v>-1</v>
      </c>
    </row>
    <row r="142" ht="12" customHeight="1"/>
    <row r="143" spans="1:3" ht="12" customHeight="1">
      <c r="A143" s="189">
        <f>-(D131+F131)</f>
        <v>-3</v>
      </c>
      <c r="B143" s="189"/>
      <c r="C143" s="14" t="s">
        <v>6</v>
      </c>
    </row>
    <row r="144" ht="12" customHeight="1">
      <c r="A144" s="16" t="s">
        <v>60</v>
      </c>
    </row>
    <row r="145" ht="12" customHeight="1"/>
    <row r="146" spans="1:18" ht="12" customHeight="1">
      <c r="A146" s="22" t="s">
        <v>76</v>
      </c>
      <c r="R146" s="12">
        <v>1</v>
      </c>
    </row>
    <row r="147" ht="12" customHeight="1"/>
    <row r="148" spans="1:23" ht="12" customHeight="1">
      <c r="A148" s="16" t="s">
        <v>77</v>
      </c>
      <c r="U148" s="189">
        <f>-S131</f>
        <v>-2</v>
      </c>
      <c r="V148" s="189"/>
      <c r="W148" s="14" t="s">
        <v>6</v>
      </c>
    </row>
    <row r="149" ht="12" customHeight="1"/>
    <row r="150" spans="15:17" ht="12" customHeight="1">
      <c r="O150" s="186">
        <f>-1/K129*(F131+G131+K131)</f>
        <v>-0.75</v>
      </c>
      <c r="P150" s="186"/>
      <c r="Q150" s="186"/>
    </row>
    <row r="151" spans="1:23" ht="12" customHeight="1">
      <c r="A151" s="22" t="s">
        <v>57</v>
      </c>
      <c r="U151" s="186">
        <f>U133</f>
        <v>-0.25</v>
      </c>
      <c r="V151" s="186"/>
      <c r="W151" s="186"/>
    </row>
    <row r="152" spans="1:14" ht="12" customHeight="1">
      <c r="A152" s="186">
        <f>-A137</f>
        <v>0.16666666666666666</v>
      </c>
      <c r="B152" s="188"/>
      <c r="C152" s="188"/>
      <c r="L152" s="186">
        <f>1/K129*P131</f>
        <v>0.25</v>
      </c>
      <c r="M152" s="186"/>
      <c r="N152" s="186"/>
    </row>
    <row r="153" ht="12" customHeight="1"/>
    <row r="154" spans="1:24" ht="12" customHeight="1">
      <c r="A154" s="187">
        <f>-L157/(F131+G131+K131)*D131</f>
        <v>-0.5</v>
      </c>
      <c r="B154" s="187"/>
      <c r="C154" s="14" t="s">
        <v>6</v>
      </c>
      <c r="U154" s="184">
        <f>-L157/P131*(R131+S131)</f>
        <v>-2.25</v>
      </c>
      <c r="V154" s="184"/>
      <c r="W154" s="184"/>
      <c r="X154" s="14" t="s">
        <v>6</v>
      </c>
    </row>
    <row r="155" ht="12" customHeight="1">
      <c r="A155" s="16" t="s">
        <v>56</v>
      </c>
    </row>
    <row r="156" ht="12" customHeight="1"/>
    <row r="157" spans="12:15" ht="12" customHeight="1">
      <c r="L157" s="184">
        <f>(F131+G131+K131)*P131/K129</f>
        <v>2.25</v>
      </c>
      <c r="M157" s="184"/>
      <c r="N157" s="184"/>
      <c r="O157" s="14" t="s">
        <v>6</v>
      </c>
    </row>
    <row r="158" spans="21:23" ht="12" customHeight="1">
      <c r="U158" s="180">
        <f>-U139</f>
        <v>-1.25</v>
      </c>
      <c r="V158" s="185"/>
      <c r="W158" s="185"/>
    </row>
    <row r="159" ht="12" customHeight="1">
      <c r="A159" s="24" t="s">
        <v>78</v>
      </c>
    </row>
    <row r="160" spans="1:17" ht="12" customHeight="1">
      <c r="A160" s="180">
        <f>-A137</f>
        <v>0.16666666666666666</v>
      </c>
      <c r="B160" s="185"/>
      <c r="C160" s="185"/>
      <c r="Q160" s="27">
        <v>-1</v>
      </c>
    </row>
    <row r="161" ht="12" customHeight="1"/>
    <row r="162" spans="1:11" ht="12" customHeight="1">
      <c r="A162" s="180">
        <f>F164/K129*(D131+K129)</f>
        <v>-1.0723358683544009</v>
      </c>
      <c r="B162" s="180"/>
      <c r="C162" s="180"/>
      <c r="K162" s="28" t="s">
        <v>80</v>
      </c>
    </row>
    <row r="163" ht="12" customHeight="1"/>
    <row r="164" spans="1:23" ht="12" customHeight="1">
      <c r="A164" s="24" t="s">
        <v>85</v>
      </c>
      <c r="F164" s="185">
        <f>-1/W126*AB126</f>
        <v>-0.9191450300180578</v>
      </c>
      <c r="G164" s="185"/>
      <c r="H164" s="185"/>
      <c r="U164" s="180">
        <f>-F164/K129*(R131+S131)</f>
        <v>0.22978625750451448</v>
      </c>
      <c r="V164" s="180"/>
      <c r="W164" s="180"/>
    </row>
    <row r="165" ht="12" customHeight="1"/>
    <row r="166" ht="12" customHeight="1"/>
    <row r="167" spans="1:23" ht="12" customHeight="1">
      <c r="A167" s="22" t="s">
        <v>86</v>
      </c>
      <c r="U167" s="186">
        <f>-F169/K129*(R131+S131)</f>
        <v>-0.09847982464479191</v>
      </c>
      <c r="V167" s="186"/>
      <c r="W167" s="186"/>
    </row>
    <row r="168" ht="12" customHeight="1"/>
    <row r="169" spans="1:9" ht="12" customHeight="1">
      <c r="A169" s="186">
        <f>F169/K129*(D131+K129)</f>
        <v>0.4595725150090289</v>
      </c>
      <c r="B169" s="186"/>
      <c r="C169" s="186"/>
      <c r="F169" s="186">
        <f>1/W126*Z130</f>
        <v>0.39391929857916763</v>
      </c>
      <c r="G169" s="186"/>
      <c r="H169" s="186"/>
      <c r="I169" s="12" t="s">
        <v>81</v>
      </c>
    </row>
    <row r="170" ht="12" customHeight="1"/>
    <row r="171" spans="1:24" ht="12" customHeight="1">
      <c r="A171" s="16" t="s">
        <v>59</v>
      </c>
      <c r="U171" s="183">
        <f>F176/K129*(R131+S131)</f>
        <v>0.25</v>
      </c>
      <c r="V171" s="183"/>
      <c r="W171" s="183"/>
      <c r="X171" s="14" t="s">
        <v>6</v>
      </c>
    </row>
    <row r="172" ht="12" customHeight="1"/>
    <row r="173" ht="12" customHeight="1"/>
    <row r="174" spans="1:11" ht="12" customHeight="1">
      <c r="A174" s="184">
        <f>F176/K129*(D131+K129)</f>
        <v>1.1666666666666665</v>
      </c>
      <c r="B174" s="184"/>
      <c r="C174" s="184"/>
      <c r="K174" s="14" t="s">
        <v>82</v>
      </c>
    </row>
    <row r="175" ht="12" customHeight="1"/>
    <row r="176" spans="6:9" ht="12" customHeight="1">
      <c r="F176" s="182">
        <f>1*F131</f>
        <v>1</v>
      </c>
      <c r="G176" s="182"/>
      <c r="H176" s="182"/>
      <c r="I176" s="14" t="s">
        <v>6</v>
      </c>
    </row>
    <row r="178" ht="12.75">
      <c r="C178" s="8" t="s">
        <v>83</v>
      </c>
    </row>
    <row r="180" ht="12.75">
      <c r="J180" t="s">
        <v>27</v>
      </c>
    </row>
    <row r="181" spans="4:20" ht="12.75">
      <c r="D181" s="30"/>
      <c r="E181" s="30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  <c r="Q181" s="29"/>
      <c r="R181" s="30"/>
      <c r="S181" s="30"/>
      <c r="T181" s="30"/>
    </row>
    <row r="182" spans="14:21" ht="21">
      <c r="N182" t="s">
        <v>3</v>
      </c>
      <c r="S182" t="s">
        <v>4</v>
      </c>
      <c r="U182" s="26" t="s">
        <v>6</v>
      </c>
    </row>
    <row r="183" ht="12.75">
      <c r="U183" s="26">
        <v>3</v>
      </c>
    </row>
    <row r="184" spans="18:21" ht="12.75">
      <c r="R184" t="s">
        <v>25</v>
      </c>
      <c r="U184" s="26"/>
    </row>
    <row r="185" spans="2:28" ht="12.75">
      <c r="B185" s="25" t="s">
        <v>6</v>
      </c>
      <c r="U185" s="26" t="s">
        <v>6</v>
      </c>
      <c r="W185" s="190">
        <f>SQRT(Z189*Z189+AB185*AB185)</f>
        <v>7.615773105863909</v>
      </c>
      <c r="X185" s="190"/>
      <c r="Y185" s="190"/>
      <c r="AB185">
        <f>B186</f>
        <v>7</v>
      </c>
    </row>
    <row r="186" spans="2:21" ht="12.75">
      <c r="B186" s="25">
        <v>7</v>
      </c>
      <c r="G186" t="s">
        <v>5</v>
      </c>
      <c r="U186" s="26">
        <v>2</v>
      </c>
    </row>
    <row r="187" ht="12.75">
      <c r="P187" s="8" t="s">
        <v>1</v>
      </c>
    </row>
    <row r="188" spans="10:14" ht="12.75">
      <c r="J188" t="s">
        <v>79</v>
      </c>
      <c r="K188" s="181">
        <f>F190+G190+K190+P190</f>
        <v>12</v>
      </c>
      <c r="L188" s="181"/>
      <c r="M188" s="181"/>
      <c r="N188" t="s">
        <v>6</v>
      </c>
    </row>
    <row r="189" spans="4:26" ht="12.75">
      <c r="D189" s="8" t="s">
        <v>0</v>
      </c>
      <c r="Z189">
        <f>F190+G190</f>
        <v>3</v>
      </c>
    </row>
    <row r="190" spans="6:20" ht="12.75">
      <c r="F190">
        <v>1</v>
      </c>
      <c r="G190">
        <v>2</v>
      </c>
      <c r="H190" t="s">
        <v>6</v>
      </c>
      <c r="K190">
        <v>6</v>
      </c>
      <c r="L190" t="s">
        <v>6</v>
      </c>
      <c r="P190">
        <v>3</v>
      </c>
      <c r="Q190" t="s">
        <v>6</v>
      </c>
      <c r="R190">
        <v>1</v>
      </c>
      <c r="S190">
        <v>2</v>
      </c>
      <c r="T190" t="s">
        <v>6</v>
      </c>
    </row>
    <row r="192" spans="1:23" ht="12.75">
      <c r="A192" s="7" t="s">
        <v>7</v>
      </c>
      <c r="U192" s="179">
        <f>-1/K188*(R190+S190)</f>
        <v>-0.25</v>
      </c>
      <c r="V192" s="179"/>
      <c r="W192" s="179"/>
    </row>
    <row r="193" ht="12.75">
      <c r="R193" s="6">
        <v>0</v>
      </c>
    </row>
    <row r="194" spans="1:3" ht="12.75">
      <c r="A194" s="179"/>
      <c r="B194" s="179"/>
      <c r="C194" s="179"/>
    </row>
    <row r="195" ht="12.75">
      <c r="F195" s="6">
        <v>1</v>
      </c>
    </row>
    <row r="196" spans="1:3" ht="12.75">
      <c r="A196" s="179"/>
      <c r="B196" s="179"/>
      <c r="C196" s="179"/>
    </row>
    <row r="197" spans="1:5" ht="12.75">
      <c r="A197" s="7"/>
      <c r="E197" s="6">
        <v>0</v>
      </c>
    </row>
    <row r="198" spans="21:23" ht="12.75">
      <c r="U198" s="179">
        <f>1/K188*(K188+R190+S190)</f>
        <v>1.25</v>
      </c>
      <c r="V198" s="179"/>
      <c r="W198" s="179"/>
    </row>
    <row r="199" ht="12.75">
      <c r="Q199" s="6">
        <v>1</v>
      </c>
    </row>
    <row r="201" spans="1:18" ht="14.25">
      <c r="A201" s="22" t="s">
        <v>76</v>
      </c>
      <c r="R201" s="12">
        <v>1</v>
      </c>
    </row>
    <row r="203" spans="1:23" ht="14.25">
      <c r="A203" s="16" t="s">
        <v>77</v>
      </c>
      <c r="U203" s="189">
        <f>-S190</f>
        <v>-2</v>
      </c>
      <c r="V203" s="189"/>
      <c r="W203" s="14" t="s">
        <v>6</v>
      </c>
    </row>
    <row r="205" spans="15:17" ht="12.75">
      <c r="O205" s="186">
        <f>-1/K188*(F190+G190+K190)</f>
        <v>-0.75</v>
      </c>
      <c r="P205" s="186"/>
      <c r="Q205" s="186"/>
    </row>
    <row r="206" spans="1:23" ht="14.25">
      <c r="A206" s="22" t="s">
        <v>57</v>
      </c>
      <c r="U206" s="186">
        <f>U192</f>
        <v>-0.25</v>
      </c>
      <c r="V206" s="186"/>
      <c r="W206" s="186"/>
    </row>
    <row r="207" spans="1:14" ht="12.75">
      <c r="A207" s="186"/>
      <c r="B207" s="188"/>
      <c r="C207" s="188"/>
      <c r="L207" s="186">
        <f>1/K188*P190</f>
        <v>0.25</v>
      </c>
      <c r="M207" s="186"/>
      <c r="N207" s="186"/>
    </row>
    <row r="209" spans="1:24" ht="12.75">
      <c r="A209" s="187"/>
      <c r="B209" s="187"/>
      <c r="C209" s="14"/>
      <c r="U209" s="184">
        <f>-L212/P190*(R190+S190)</f>
        <v>-2.25</v>
      </c>
      <c r="V209" s="184"/>
      <c r="W209" s="184"/>
      <c r="X209" s="14" t="s">
        <v>6</v>
      </c>
    </row>
    <row r="210" ht="14.25">
      <c r="A210" s="16" t="s">
        <v>56</v>
      </c>
    </row>
    <row r="212" spans="12:15" ht="12.75">
      <c r="L212" s="184">
        <f>(F190+G190+K190)*P190/K188</f>
        <v>2.25</v>
      </c>
      <c r="M212" s="184"/>
      <c r="N212" s="184"/>
      <c r="O212" s="14" t="s">
        <v>6</v>
      </c>
    </row>
    <row r="213" spans="21:23" ht="12.75">
      <c r="U213" s="180">
        <f>-U198</f>
        <v>-1.25</v>
      </c>
      <c r="V213" s="185"/>
      <c r="W213" s="185"/>
    </row>
    <row r="214" ht="14.25">
      <c r="A214" s="24" t="s">
        <v>78</v>
      </c>
    </row>
    <row r="215" spans="1:17" ht="12.75">
      <c r="A215" s="180"/>
      <c r="B215" s="185"/>
      <c r="C215" s="185"/>
      <c r="Q215" s="27">
        <v>-1</v>
      </c>
    </row>
    <row r="216" spans="4:6" ht="12.75">
      <c r="D216" s="180">
        <f>C219/K188*(K188-F190)</f>
        <v>-0.8425496108498863</v>
      </c>
      <c r="E216" s="180"/>
      <c r="F216" s="180"/>
    </row>
    <row r="217" spans="1:14" ht="12.75">
      <c r="A217" s="180"/>
      <c r="B217" s="180"/>
      <c r="C217" s="180"/>
      <c r="N217" s="28" t="s">
        <v>80</v>
      </c>
    </row>
    <row r="218" ht="12.75">
      <c r="A218" s="24" t="s">
        <v>85</v>
      </c>
    </row>
    <row r="219" spans="3:23" ht="12.75">
      <c r="C219" s="198">
        <f>-1/W185*AB185</f>
        <v>-0.9191450300180578</v>
      </c>
      <c r="D219" s="198"/>
      <c r="E219" s="198"/>
      <c r="G219" s="180">
        <f>-C219/K188*F190</f>
        <v>0.07659541916817149</v>
      </c>
      <c r="H219" s="180"/>
      <c r="I219" s="180"/>
      <c r="U219" s="180">
        <f>-C219/K188*(R190+S190)</f>
        <v>0.22978625750451448</v>
      </c>
      <c r="V219" s="180"/>
      <c r="W219" s="180"/>
    </row>
    <row r="220" ht="12.75">
      <c r="E220" s="27" t="s">
        <v>84</v>
      </c>
    </row>
    <row r="221" spans="5:8" ht="12.75">
      <c r="E221" s="12" t="s">
        <v>84</v>
      </c>
      <c r="F221" s="12"/>
      <c r="G221" s="12"/>
      <c r="H221" s="12"/>
    </row>
    <row r="222" spans="1:23" ht="12.75">
      <c r="A222" s="22" t="s">
        <v>86</v>
      </c>
      <c r="G222" s="186">
        <f>-F224/K188*F190</f>
        <v>-0.032826608214930636</v>
      </c>
      <c r="H222" s="186"/>
      <c r="I222" s="186"/>
      <c r="U222" s="186">
        <f>-F224/K188*(R190+S190)</f>
        <v>-0.09847982464479191</v>
      </c>
      <c r="V222" s="186"/>
      <c r="W222" s="186"/>
    </row>
    <row r="223" spans="4:6" ht="12.75">
      <c r="D223" s="186">
        <f>F224/(K188)*(K188-F190)</f>
        <v>0.36109269036423697</v>
      </c>
      <c r="E223" s="186"/>
      <c r="F223" s="186"/>
    </row>
    <row r="224" spans="1:9" ht="12.75">
      <c r="A224" s="186"/>
      <c r="B224" s="186"/>
      <c r="C224" s="186"/>
      <c r="F224" s="197">
        <f>1/W185*Z189</f>
        <v>0.39391929857916763</v>
      </c>
      <c r="G224" s="197"/>
      <c r="H224" s="197"/>
      <c r="I224" s="12" t="s">
        <v>81</v>
      </c>
    </row>
    <row r="226" spans="1:24" ht="12.75">
      <c r="A226" s="16" t="s">
        <v>59</v>
      </c>
      <c r="U226" s="183">
        <f>-F230/(K188-F131)*(R190+S190)</f>
        <v>-0.25</v>
      </c>
      <c r="V226" s="183"/>
      <c r="W226" s="183"/>
      <c r="X226" s="14" t="s">
        <v>6</v>
      </c>
    </row>
    <row r="229" ht="12.75">
      <c r="A229" s="14" t="s">
        <v>87</v>
      </c>
    </row>
    <row r="230" spans="6:11" ht="14.25">
      <c r="F230" s="184">
        <f>F190*(K188-F190)/K188</f>
        <v>0.9166666666666666</v>
      </c>
      <c r="G230" s="184"/>
      <c r="H230" s="184"/>
      <c r="I230" s="14" t="s">
        <v>6</v>
      </c>
      <c r="K230" s="14" t="s">
        <v>82</v>
      </c>
    </row>
    <row r="231" ht="12.75">
      <c r="C231" s="8" t="s">
        <v>88</v>
      </c>
    </row>
    <row r="232" ht="12.75">
      <c r="E232" s="8"/>
    </row>
    <row r="233" spans="5:18" ht="12.75">
      <c r="E233" t="s">
        <v>26</v>
      </c>
      <c r="J233" t="s">
        <v>91</v>
      </c>
      <c r="R233" t="s">
        <v>26</v>
      </c>
    </row>
    <row r="234" spans="4:25" ht="12.75">
      <c r="D234" s="20"/>
      <c r="E234" s="20"/>
      <c r="F234" s="20"/>
      <c r="G234" s="20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0"/>
      <c r="S234" s="20"/>
      <c r="T234" s="20"/>
      <c r="U234" s="20"/>
      <c r="Y234" t="s">
        <v>92</v>
      </c>
    </row>
    <row r="235" spans="3:25" ht="12.75">
      <c r="C235" t="s">
        <v>89</v>
      </c>
      <c r="I235" s="8" t="s">
        <v>2</v>
      </c>
      <c r="L235" s="2" t="s">
        <v>3</v>
      </c>
      <c r="M235" s="8" t="s">
        <v>22</v>
      </c>
      <c r="Q235" s="2" t="s">
        <v>4</v>
      </c>
      <c r="Y235" t="s">
        <v>93</v>
      </c>
    </row>
    <row r="236" spans="8:25" ht="12.75">
      <c r="H236">
        <v>1</v>
      </c>
      <c r="I236" t="s">
        <v>6</v>
      </c>
      <c r="W236" s="25" t="s">
        <v>6</v>
      </c>
      <c r="Y236" t="s">
        <v>94</v>
      </c>
    </row>
    <row r="237" spans="23:25" ht="12.75">
      <c r="W237" s="25">
        <v>5</v>
      </c>
      <c r="Y237" t="s">
        <v>95</v>
      </c>
    </row>
    <row r="238" ht="12.75">
      <c r="Y238" t="s">
        <v>96</v>
      </c>
    </row>
    <row r="239" spans="5:20" ht="12.75">
      <c r="E239" s="8" t="s">
        <v>0</v>
      </c>
      <c r="K239" t="s">
        <v>79</v>
      </c>
      <c r="L239" s="181">
        <v>14</v>
      </c>
      <c r="M239" s="181"/>
      <c r="N239" t="s">
        <v>6</v>
      </c>
      <c r="T239" s="8" t="s">
        <v>1</v>
      </c>
    </row>
    <row r="240" ht="12.75">
      <c r="H240" t="s">
        <v>90</v>
      </c>
    </row>
    <row r="241" spans="4:21" ht="12.75">
      <c r="D241">
        <v>2</v>
      </c>
      <c r="E241" t="s">
        <v>6</v>
      </c>
      <c r="F241">
        <v>2</v>
      </c>
      <c r="G241" t="s">
        <v>6</v>
      </c>
      <c r="I241">
        <v>5</v>
      </c>
      <c r="J241" t="s">
        <v>6</v>
      </c>
      <c r="O241">
        <v>5</v>
      </c>
      <c r="P241" t="s">
        <v>6</v>
      </c>
      <c r="R241">
        <v>2</v>
      </c>
      <c r="S241" t="s">
        <v>6</v>
      </c>
      <c r="T241">
        <v>2</v>
      </c>
      <c r="U241" t="s">
        <v>6</v>
      </c>
    </row>
    <row r="243" spans="1:24" ht="12" customHeight="1">
      <c r="A243" s="7" t="s">
        <v>101</v>
      </c>
      <c r="V243" s="179">
        <f>-1/L239*T241</f>
        <v>-0.14285714285714285</v>
      </c>
      <c r="W243" s="179"/>
      <c r="X243" s="179"/>
    </row>
    <row r="244" ht="12" customHeight="1">
      <c r="T244" s="6">
        <v>0</v>
      </c>
    </row>
    <row r="245" spans="1:3" ht="12" customHeight="1">
      <c r="A245" s="179">
        <f>1/L239*(L239+D241)</f>
        <v>1.1428571428571428</v>
      </c>
      <c r="B245" s="179"/>
      <c r="C245" s="179"/>
    </row>
    <row r="246" spans="1:6" ht="12" customHeight="1">
      <c r="A246" s="33"/>
      <c r="B246" s="33"/>
      <c r="C246" s="33"/>
      <c r="F246" s="6">
        <v>1</v>
      </c>
    </row>
    <row r="247" spans="1:3" ht="12" customHeight="1">
      <c r="A247" s="179">
        <f>V243</f>
        <v>-0.14285714285714285</v>
      </c>
      <c r="B247" s="179"/>
      <c r="C247" s="179"/>
    </row>
    <row r="248" spans="1:24" ht="12" customHeight="1">
      <c r="A248" s="7" t="s">
        <v>98</v>
      </c>
      <c r="B248" s="33"/>
      <c r="C248" s="33"/>
      <c r="E248" s="6">
        <v>0</v>
      </c>
      <c r="V248" s="34"/>
      <c r="W248" s="34"/>
      <c r="X248" s="34"/>
    </row>
    <row r="249" spans="1:24" ht="12" customHeight="1">
      <c r="A249" s="33"/>
      <c r="B249" s="33"/>
      <c r="C249" s="33"/>
      <c r="V249" s="179">
        <f>A245</f>
        <v>1.1428571428571428</v>
      </c>
      <c r="W249" s="179"/>
      <c r="X249" s="179"/>
    </row>
    <row r="250" spans="1:24" ht="12" customHeight="1">
      <c r="A250" s="33"/>
      <c r="B250" s="33"/>
      <c r="C250" s="33"/>
      <c r="S250" s="6">
        <v>1</v>
      </c>
      <c r="V250" s="34"/>
      <c r="W250" s="34"/>
      <c r="X250" s="34"/>
    </row>
    <row r="251" spans="1:24" ht="12" customHeight="1">
      <c r="A251" s="179">
        <f>V251</f>
        <v>-0.19999999999999998</v>
      </c>
      <c r="B251" s="179"/>
      <c r="C251" s="179"/>
      <c r="F251" s="35">
        <v>0</v>
      </c>
      <c r="K251" s="179">
        <f>0.5*(F241+I241)/W237</f>
        <v>0.7</v>
      </c>
      <c r="L251" s="179"/>
      <c r="M251" s="179"/>
      <c r="N251" s="179"/>
      <c r="S251" s="6">
        <v>0</v>
      </c>
      <c r="V251" s="179">
        <f>-K251/(O241+R241)*T241</f>
        <v>-0.19999999999999998</v>
      </c>
      <c r="W251" s="179"/>
      <c r="X251" s="179"/>
    </row>
    <row r="252" spans="1:24" ht="12" customHeight="1">
      <c r="A252" s="7" t="s">
        <v>99</v>
      </c>
      <c r="B252" s="33"/>
      <c r="C252" s="33"/>
      <c r="V252" s="34"/>
      <c r="W252" s="34"/>
      <c r="X252" s="34"/>
    </row>
    <row r="253" spans="1:24" ht="12" customHeight="1">
      <c r="A253" s="33"/>
      <c r="B253" s="33"/>
      <c r="C253" s="33"/>
      <c r="V253" s="34"/>
      <c r="W253" s="34"/>
      <c r="X253" s="34"/>
    </row>
    <row r="254" spans="1:24" ht="12" customHeight="1">
      <c r="A254" s="33"/>
      <c r="B254" s="33"/>
      <c r="C254" s="33"/>
      <c r="K254" s="179">
        <f>-K251</f>
        <v>-0.7</v>
      </c>
      <c r="L254" s="179"/>
      <c r="M254" s="179"/>
      <c r="N254" s="179"/>
      <c r="V254" s="34"/>
      <c r="W254" s="34"/>
      <c r="X254" s="34"/>
    </row>
    <row r="255" spans="1:24" ht="12" customHeight="1">
      <c r="A255" s="7" t="s">
        <v>100</v>
      </c>
      <c r="B255" s="33"/>
      <c r="C255" s="33"/>
      <c r="V255" s="34"/>
      <c r="W255" s="34"/>
      <c r="X255" s="34"/>
    </row>
    <row r="256" spans="1:24" ht="12" customHeight="1">
      <c r="A256" s="179">
        <f>-A251</f>
        <v>0.19999999999999998</v>
      </c>
      <c r="B256" s="179"/>
      <c r="C256" s="179"/>
      <c r="V256" s="179">
        <f>-V251</f>
        <v>0.19999999999999998</v>
      </c>
      <c r="W256" s="179"/>
      <c r="X256" s="179"/>
    </row>
    <row r="257" spans="22:24" ht="12.75">
      <c r="V257" s="34"/>
      <c r="W257" s="34"/>
      <c r="X257" s="34"/>
    </row>
    <row r="258" spans="1:24" ht="12.75">
      <c r="A258" s="180">
        <f>A251</f>
        <v>-0.19999999999999998</v>
      </c>
      <c r="B258" s="180"/>
      <c r="C258" s="180"/>
      <c r="F258" s="32">
        <v>0</v>
      </c>
      <c r="K258" s="180">
        <f>K251</f>
        <v>0.7</v>
      </c>
      <c r="L258" s="180"/>
      <c r="M258" s="180"/>
      <c r="N258" s="180"/>
      <c r="S258" s="27">
        <v>0</v>
      </c>
      <c r="V258" s="180">
        <f>V251</f>
        <v>-0.19999999999999998</v>
      </c>
      <c r="W258" s="180"/>
      <c r="X258" s="180"/>
    </row>
    <row r="259" spans="1:22" ht="12.75">
      <c r="A259" s="24" t="s">
        <v>97</v>
      </c>
      <c r="S259" s="24" t="s">
        <v>102</v>
      </c>
      <c r="V259" s="24" t="s">
        <v>103</v>
      </c>
    </row>
    <row r="261" ht="14.25">
      <c r="A261" s="22" t="s">
        <v>61</v>
      </c>
    </row>
    <row r="265" ht="14.25">
      <c r="A265" s="22" t="s">
        <v>57</v>
      </c>
    </row>
    <row r="269" ht="14.25">
      <c r="A269" s="22" t="s">
        <v>76</v>
      </c>
    </row>
    <row r="273" ht="14.25">
      <c r="A273" s="16" t="s">
        <v>60</v>
      </c>
    </row>
    <row r="277" ht="14.25">
      <c r="A277" s="16" t="s">
        <v>56</v>
      </c>
    </row>
    <row r="279" ht="12.75">
      <c r="C279" t="s">
        <v>106</v>
      </c>
    </row>
    <row r="281" spans="1:5" ht="14.25">
      <c r="A281" s="16" t="s">
        <v>77</v>
      </c>
      <c r="E281" t="s">
        <v>104</v>
      </c>
    </row>
    <row r="283" ht="12.75">
      <c r="B283" t="s">
        <v>105</v>
      </c>
    </row>
    <row r="284" ht="12.75">
      <c r="I284" t="s">
        <v>81</v>
      </c>
    </row>
  </sheetData>
  <mergeCells count="104">
    <mergeCell ref="F230:H230"/>
    <mergeCell ref="G222:I222"/>
    <mergeCell ref="D223:F223"/>
    <mergeCell ref="U222:W222"/>
    <mergeCell ref="A224:C224"/>
    <mergeCell ref="F224:H224"/>
    <mergeCell ref="U226:W226"/>
    <mergeCell ref="A215:C215"/>
    <mergeCell ref="A217:C217"/>
    <mergeCell ref="C219:E219"/>
    <mergeCell ref="U219:W219"/>
    <mergeCell ref="G219:I219"/>
    <mergeCell ref="D216:F216"/>
    <mergeCell ref="A209:B209"/>
    <mergeCell ref="U209:W209"/>
    <mergeCell ref="L212:N212"/>
    <mergeCell ref="U213:W213"/>
    <mergeCell ref="O205:Q205"/>
    <mergeCell ref="U206:W206"/>
    <mergeCell ref="A207:C207"/>
    <mergeCell ref="L207:N207"/>
    <mergeCell ref="A196:C196"/>
    <mergeCell ref="U198:W198"/>
    <mergeCell ref="U203:V203"/>
    <mergeCell ref="W185:Y185"/>
    <mergeCell ref="K188:M188"/>
    <mergeCell ref="U192:W192"/>
    <mergeCell ref="A194:C194"/>
    <mergeCell ref="AG70:AI70"/>
    <mergeCell ref="AG74:AI74"/>
    <mergeCell ref="AG78:AI78"/>
    <mergeCell ref="AG101:AI101"/>
    <mergeCell ref="AG94:AI94"/>
    <mergeCell ref="AA112:AC112"/>
    <mergeCell ref="AG110:AI110"/>
    <mergeCell ref="Z106:AB106"/>
    <mergeCell ref="AB109:AD109"/>
    <mergeCell ref="AG107:AI107"/>
    <mergeCell ref="J100:L100"/>
    <mergeCell ref="J101:L101"/>
    <mergeCell ref="V102:X102"/>
    <mergeCell ref="I105:K105"/>
    <mergeCell ref="D93:F93"/>
    <mergeCell ref="V94:X94"/>
    <mergeCell ref="I97:K97"/>
    <mergeCell ref="C98:E98"/>
    <mergeCell ref="J43:L43"/>
    <mergeCell ref="J42:L42"/>
    <mergeCell ref="D87:F87"/>
    <mergeCell ref="H92:J92"/>
    <mergeCell ref="V19:X19"/>
    <mergeCell ref="V35:X35"/>
    <mergeCell ref="D34:F34"/>
    <mergeCell ref="H33:J33"/>
    <mergeCell ref="A20:C20"/>
    <mergeCell ref="V81:X81"/>
    <mergeCell ref="A82:C82"/>
    <mergeCell ref="V86:X86"/>
    <mergeCell ref="D25:F25"/>
    <mergeCell ref="V24:X24"/>
    <mergeCell ref="I38:K38"/>
    <mergeCell ref="I47:K47"/>
    <mergeCell ref="C40:E40"/>
    <mergeCell ref="V44:X44"/>
    <mergeCell ref="K129:M129"/>
    <mergeCell ref="W126:Y126"/>
    <mergeCell ref="U133:W133"/>
    <mergeCell ref="A135:C135"/>
    <mergeCell ref="A143:B143"/>
    <mergeCell ref="U139:W139"/>
    <mergeCell ref="A137:C137"/>
    <mergeCell ref="U148:V148"/>
    <mergeCell ref="A152:C152"/>
    <mergeCell ref="U151:W151"/>
    <mergeCell ref="O150:Q150"/>
    <mergeCell ref="L152:N152"/>
    <mergeCell ref="L157:N157"/>
    <mergeCell ref="A160:C160"/>
    <mergeCell ref="U158:W158"/>
    <mergeCell ref="U154:W154"/>
    <mergeCell ref="A154:B154"/>
    <mergeCell ref="A162:C162"/>
    <mergeCell ref="F169:H169"/>
    <mergeCell ref="U167:W167"/>
    <mergeCell ref="A169:C169"/>
    <mergeCell ref="F176:H176"/>
    <mergeCell ref="U171:W171"/>
    <mergeCell ref="A174:C174"/>
    <mergeCell ref="F164:H164"/>
    <mergeCell ref="U164:W164"/>
    <mergeCell ref="L239:M239"/>
    <mergeCell ref="A245:C245"/>
    <mergeCell ref="V243:X243"/>
    <mergeCell ref="A247:C247"/>
    <mergeCell ref="V249:X249"/>
    <mergeCell ref="K251:N251"/>
    <mergeCell ref="V251:X251"/>
    <mergeCell ref="A251:C251"/>
    <mergeCell ref="A256:C256"/>
    <mergeCell ref="V256:X256"/>
    <mergeCell ref="K254:N254"/>
    <mergeCell ref="A258:C258"/>
    <mergeCell ref="K258:N258"/>
    <mergeCell ref="V258:X258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portrait" paperSize="9" r:id="rId2"/>
  <headerFooter alignWithMargins="0">
    <oddHeader>&amp;LTartók statikája I.  -   Hatásábrák 1.&amp;R2003/2004.</oddHeader>
    <oddFooter>&amp;L&amp;8&amp;YAgárdy Gyula&amp;R&amp;P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83"/>
  <sheetViews>
    <sheetView workbookViewId="0" topLeftCell="A1">
      <pane ySplit="1695" topLeftCell="BM253" activePane="bottomLeft" state="split"/>
      <selection pane="topLeft" activeCell="B5" sqref="B5"/>
      <selection pane="bottomLeft" activeCell="A253" sqref="A253"/>
    </sheetView>
  </sheetViews>
  <sheetFormatPr defaultColWidth="9.00390625" defaultRowHeight="12" customHeight="1"/>
  <cols>
    <col min="1" max="3" width="2.375" style="0" customWidth="1"/>
    <col min="4" max="30" width="2.875" style="0" customWidth="1"/>
    <col min="31" max="31" width="4.125" style="0" customWidth="1"/>
    <col min="32" max="34" width="2.875" style="0" customWidth="1"/>
    <col min="35" max="35" width="4.125" style="0" customWidth="1"/>
    <col min="36" max="36" width="2.875" style="0" customWidth="1"/>
    <col min="37" max="37" width="1.4921875" style="0" customWidth="1"/>
    <col min="38" max="16384" width="2.875" style="0" customWidth="1"/>
  </cols>
  <sheetData>
    <row r="1" ht="12" customHeight="1">
      <c r="C1" s="8" t="s">
        <v>121</v>
      </c>
    </row>
    <row r="2" spans="4:26" ht="12" customHeight="1">
      <c r="D2" t="s">
        <v>26</v>
      </c>
      <c r="K2" t="s">
        <v>27</v>
      </c>
      <c r="X2" s="1" t="s">
        <v>26</v>
      </c>
      <c r="Z2" t="s">
        <v>134</v>
      </c>
    </row>
    <row r="3" spans="4:38" ht="12" customHeight="1">
      <c r="D3" s="20"/>
      <c r="E3" s="20"/>
      <c r="F3" s="20" t="s">
        <v>2</v>
      </c>
      <c r="G3" s="21"/>
      <c r="H3" s="21"/>
      <c r="I3" s="21"/>
      <c r="J3" s="21" t="s">
        <v>3</v>
      </c>
      <c r="K3" s="21"/>
      <c r="L3" s="21"/>
      <c r="M3" s="21"/>
      <c r="N3" s="21"/>
      <c r="O3" s="21"/>
      <c r="P3" s="21"/>
      <c r="Q3" s="21"/>
      <c r="R3" s="21"/>
      <c r="S3" s="21" t="s">
        <v>4</v>
      </c>
      <c r="T3" s="21"/>
      <c r="U3" s="20"/>
      <c r="V3" s="20" t="s">
        <v>5</v>
      </c>
      <c r="W3" s="20"/>
      <c r="X3" s="20"/>
      <c r="Z3" t="s">
        <v>107</v>
      </c>
      <c r="AA3" s="181">
        <v>12</v>
      </c>
      <c r="AB3" s="181"/>
      <c r="AC3" s="181"/>
      <c r="AD3" t="s">
        <v>108</v>
      </c>
      <c r="AH3" s="1" t="s">
        <v>115</v>
      </c>
      <c r="AI3" s="181">
        <v>120</v>
      </c>
      <c r="AJ3" s="181"/>
      <c r="AK3" s="181"/>
      <c r="AL3" t="s">
        <v>118</v>
      </c>
    </row>
    <row r="4" spans="7:38" ht="12" customHeight="1">
      <c r="G4" s="2" t="s">
        <v>0</v>
      </c>
      <c r="U4" s="2" t="s">
        <v>1</v>
      </c>
      <c r="Z4" s="1" t="s">
        <v>109</v>
      </c>
      <c r="AA4" s="181">
        <v>13</v>
      </c>
      <c r="AB4" s="181"/>
      <c r="AC4" s="181"/>
      <c r="AD4" t="s">
        <v>108</v>
      </c>
      <c r="AH4" s="1" t="s">
        <v>116</v>
      </c>
      <c r="AI4" s="181">
        <v>260</v>
      </c>
      <c r="AJ4" s="181"/>
      <c r="AK4" s="181"/>
      <c r="AL4" t="s">
        <v>118</v>
      </c>
    </row>
    <row r="5" spans="4:38" ht="12" customHeight="1">
      <c r="D5">
        <v>2</v>
      </c>
      <c r="E5" t="s">
        <v>6</v>
      </c>
      <c r="F5">
        <v>1</v>
      </c>
      <c r="H5">
        <v>3</v>
      </c>
      <c r="I5" t="s">
        <v>6</v>
      </c>
      <c r="M5">
        <v>11</v>
      </c>
      <c r="N5" t="s">
        <v>6</v>
      </c>
      <c r="V5">
        <v>4</v>
      </c>
      <c r="W5" t="s">
        <v>6</v>
      </c>
      <c r="Z5" t="s">
        <v>112</v>
      </c>
      <c r="AC5" t="s">
        <v>114</v>
      </c>
      <c r="AE5" t="s">
        <v>113</v>
      </c>
      <c r="AH5" s="1" t="s">
        <v>117</v>
      </c>
      <c r="AI5" s="181">
        <v>220</v>
      </c>
      <c r="AJ5" s="181"/>
      <c r="AK5" s="181"/>
      <c r="AL5" t="s">
        <v>118</v>
      </c>
    </row>
    <row r="6" spans="34:38" ht="12" customHeight="1">
      <c r="AH6" t="s">
        <v>119</v>
      </c>
      <c r="AI6" s="181">
        <v>2.5</v>
      </c>
      <c r="AJ6" s="181"/>
      <c r="AK6" s="181"/>
      <c r="AL6" t="s">
        <v>6</v>
      </c>
    </row>
    <row r="7" spans="3:38" ht="12" customHeight="1">
      <c r="C7" s="8" t="s">
        <v>122</v>
      </c>
      <c r="AB7" t="s">
        <v>110</v>
      </c>
      <c r="AD7" s="1" t="s">
        <v>111</v>
      </c>
      <c r="AH7" t="s">
        <v>120</v>
      </c>
      <c r="AI7" s="181">
        <v>1.5</v>
      </c>
      <c r="AJ7" s="181"/>
      <c r="AK7" s="181"/>
      <c r="AL7" t="s">
        <v>6</v>
      </c>
    </row>
    <row r="8" spans="30:37" ht="12" customHeight="1">
      <c r="AD8" s="1"/>
      <c r="AI8" s="31"/>
      <c r="AJ8" s="31"/>
      <c r="AK8" s="31"/>
    </row>
    <row r="9" ht="12" customHeight="1">
      <c r="A9" t="s">
        <v>123</v>
      </c>
    </row>
    <row r="10" ht="12" customHeight="1">
      <c r="A10" t="s">
        <v>124</v>
      </c>
    </row>
    <row r="11" ht="12" customHeight="1">
      <c r="A11" t="s">
        <v>125</v>
      </c>
    </row>
    <row r="12" ht="12" customHeight="1">
      <c r="A12" t="s">
        <v>126</v>
      </c>
    </row>
    <row r="13" spans="7:10" ht="30">
      <c r="G13" s="37" t="s">
        <v>127</v>
      </c>
      <c r="H13" s="37"/>
      <c r="I13" s="37" t="s">
        <v>128</v>
      </c>
      <c r="J13" s="37"/>
    </row>
    <row r="14" ht="12" customHeight="1">
      <c r="A14" t="s">
        <v>129</v>
      </c>
    </row>
    <row r="15" ht="12" customHeight="1">
      <c r="A15" t="s">
        <v>130</v>
      </c>
    </row>
    <row r="16" ht="12" customHeight="1">
      <c r="A16" t="s">
        <v>131</v>
      </c>
    </row>
    <row r="17" spans="27:37" ht="12" customHeight="1">
      <c r="AA17" s="38" t="s">
        <v>132</v>
      </c>
      <c r="AB17" s="38"/>
      <c r="AC17" s="38"/>
      <c r="AD17" s="38"/>
      <c r="AE17" s="38"/>
      <c r="AF17" s="38" t="s">
        <v>133</v>
      </c>
      <c r="AG17" s="38"/>
      <c r="AH17" s="38"/>
      <c r="AI17" s="38"/>
      <c r="AJ17" s="38"/>
      <c r="AK17" s="38" t="s">
        <v>0</v>
      </c>
    </row>
    <row r="19" spans="1:39" ht="12" customHeight="1">
      <c r="A19" s="22" t="s">
        <v>61</v>
      </c>
      <c r="B19" s="3"/>
      <c r="F19" s="4">
        <v>-1</v>
      </c>
      <c r="Z19" s="4" t="s">
        <v>0</v>
      </c>
      <c r="AA19" s="53" t="s">
        <v>135</v>
      </c>
      <c r="AB19" s="177">
        <v>0</v>
      </c>
      <c r="AC19" s="177"/>
      <c r="AD19" s="177"/>
      <c r="AE19" s="48" t="s">
        <v>6</v>
      </c>
      <c r="AF19" s="177">
        <f>F19*D5</f>
        <v>-2</v>
      </c>
      <c r="AG19" s="177"/>
      <c r="AH19" s="177"/>
      <c r="AI19" s="48" t="s">
        <v>6</v>
      </c>
      <c r="AJ19" s="177">
        <f>AB19+AF19</f>
        <v>-2</v>
      </c>
      <c r="AK19" s="177"/>
      <c r="AL19" s="177"/>
      <c r="AM19" s="48" t="s">
        <v>6</v>
      </c>
    </row>
    <row r="20" spans="26:39" ht="12" customHeight="1">
      <c r="Z20" s="5" t="s">
        <v>0</v>
      </c>
      <c r="AA20" s="54" t="s">
        <v>136</v>
      </c>
      <c r="AB20" s="199">
        <v>0</v>
      </c>
      <c r="AC20" s="199"/>
      <c r="AD20" s="199"/>
      <c r="AE20" s="56" t="s">
        <v>173</v>
      </c>
      <c r="AF20" s="199">
        <f>B22*D5/2</f>
        <v>-2</v>
      </c>
      <c r="AG20" s="199"/>
      <c r="AH20" s="199"/>
      <c r="AI20" s="56" t="s">
        <v>173</v>
      </c>
      <c r="AJ20" s="199">
        <f>AB20+AF20</f>
        <v>-2</v>
      </c>
      <c r="AK20" s="199"/>
      <c r="AL20" s="199"/>
      <c r="AM20" s="56" t="s">
        <v>173</v>
      </c>
    </row>
    <row r="21" spans="1:39" ht="12" customHeight="1">
      <c r="A21" s="16" t="s">
        <v>60</v>
      </c>
      <c r="B21" s="3"/>
      <c r="Z21" s="4" t="s">
        <v>135</v>
      </c>
      <c r="AA21" s="53" t="s">
        <v>2</v>
      </c>
      <c r="AB21" s="177">
        <f>AJ19*AA3</f>
        <v>-24</v>
      </c>
      <c r="AC21" s="177"/>
      <c r="AD21" s="177"/>
      <c r="AE21" s="48" t="s">
        <v>118</v>
      </c>
      <c r="AF21" s="177">
        <f>AF19*AA4+(AI4+AI5)*F19+AJ19*AA3</f>
        <v>-530</v>
      </c>
      <c r="AG21" s="177"/>
      <c r="AH21" s="177"/>
      <c r="AI21" s="48" t="s">
        <v>118</v>
      </c>
      <c r="AJ21" s="177"/>
      <c r="AK21" s="177"/>
      <c r="AL21" s="177"/>
      <c r="AM21" s="48"/>
    </row>
    <row r="22" spans="2:39" ht="12" customHeight="1">
      <c r="B22" s="173">
        <f>-D5</f>
        <v>-2</v>
      </c>
      <c r="C22" s="173"/>
      <c r="D22" s="39" t="s">
        <v>6</v>
      </c>
      <c r="E22" s="173">
        <f>B22/D5*(D5-AI7)</f>
        <v>-0.5</v>
      </c>
      <c r="F22" s="173"/>
      <c r="G22" s="39" t="s">
        <v>6</v>
      </c>
      <c r="Z22" s="5" t="s">
        <v>136</v>
      </c>
      <c r="AA22" s="54" t="s">
        <v>2</v>
      </c>
      <c r="AB22" s="199">
        <f>AJ20*AA3</f>
        <v>-24</v>
      </c>
      <c r="AC22" s="199"/>
      <c r="AD22" s="199"/>
      <c r="AE22" s="55" t="s">
        <v>174</v>
      </c>
      <c r="AF22" s="175">
        <f>AF20*AA4+AI4*B22+AI5*E22+AJ20*AA3</f>
        <v>-680</v>
      </c>
      <c r="AG22" s="175"/>
      <c r="AH22" s="175"/>
      <c r="AI22" s="55" t="s">
        <v>174</v>
      </c>
      <c r="AJ22" s="168"/>
      <c r="AK22" s="168"/>
      <c r="AL22" s="168"/>
      <c r="AM22" s="59"/>
    </row>
    <row r="23" spans="26:39" ht="12" customHeight="1">
      <c r="Z23" s="57"/>
      <c r="AA23" s="57"/>
      <c r="AB23" s="57"/>
      <c r="AC23" s="57"/>
      <c r="AD23" s="57"/>
      <c r="AE23" s="47"/>
      <c r="AF23" s="57"/>
      <c r="AG23" s="57"/>
      <c r="AH23" s="57"/>
      <c r="AI23" s="47"/>
      <c r="AJ23" s="57"/>
      <c r="AK23" s="57"/>
      <c r="AL23" s="57"/>
      <c r="AM23" s="47"/>
    </row>
    <row r="24" spans="1:39" ht="12" customHeight="1">
      <c r="A24" s="22" t="s">
        <v>58</v>
      </c>
      <c r="B24" s="3"/>
      <c r="Z24" s="4" t="s">
        <v>0</v>
      </c>
      <c r="AA24" s="53" t="s">
        <v>135</v>
      </c>
      <c r="AB24" s="177">
        <f>T25*V5</f>
        <v>4</v>
      </c>
      <c r="AC24" s="177"/>
      <c r="AD24" s="177"/>
      <c r="AE24" s="48" t="s">
        <v>6</v>
      </c>
      <c r="AF24" s="177">
        <v>0</v>
      </c>
      <c r="AG24" s="177"/>
      <c r="AH24" s="177"/>
      <c r="AI24" s="48" t="s">
        <v>6</v>
      </c>
      <c r="AJ24" s="177">
        <f>AB24+AF24</f>
        <v>4</v>
      </c>
      <c r="AK24" s="177"/>
      <c r="AL24" s="177"/>
      <c r="AM24" s="48" t="s">
        <v>6</v>
      </c>
    </row>
    <row r="25" spans="20:39" ht="12" customHeight="1">
      <c r="T25" s="4">
        <f>1</f>
        <v>1</v>
      </c>
      <c r="Z25" s="5" t="s">
        <v>0</v>
      </c>
      <c r="AA25" s="54" t="s">
        <v>136</v>
      </c>
      <c r="AB25" s="199">
        <v>0</v>
      </c>
      <c r="AC25" s="199"/>
      <c r="AD25" s="199"/>
      <c r="AE25" s="56" t="s">
        <v>173</v>
      </c>
      <c r="AF25" s="199">
        <f>V29*V5/2</f>
        <v>-8</v>
      </c>
      <c r="AG25" s="199"/>
      <c r="AH25" s="199"/>
      <c r="AI25" s="56" t="s">
        <v>173</v>
      </c>
      <c r="AJ25" s="199">
        <f>AB25+AF25</f>
        <v>-8</v>
      </c>
      <c r="AK25" s="199"/>
      <c r="AL25" s="199"/>
      <c r="AM25" s="56" t="s">
        <v>173</v>
      </c>
    </row>
    <row r="27" spans="20:39" ht="12" customHeight="1">
      <c r="T27" s="166">
        <f>V29/V5*(V5-AI7)</f>
        <v>-2.5</v>
      </c>
      <c r="U27" s="166"/>
      <c r="V27" s="166"/>
      <c r="Z27" s="4" t="s">
        <v>135</v>
      </c>
      <c r="AA27" s="53" t="s">
        <v>5</v>
      </c>
      <c r="AB27" s="177">
        <f>AB24*AA4+(AI4+AI5)*T25+AJ24*AA3</f>
        <v>580</v>
      </c>
      <c r="AC27" s="177"/>
      <c r="AD27" s="177"/>
      <c r="AE27" s="48" t="s">
        <v>118</v>
      </c>
      <c r="AF27" s="177">
        <f>AJ24*AA3</f>
        <v>48</v>
      </c>
      <c r="AG27" s="177"/>
      <c r="AH27" s="177"/>
      <c r="AI27" s="48" t="s">
        <v>118</v>
      </c>
      <c r="AJ27" s="177"/>
      <c r="AK27" s="177"/>
      <c r="AL27" s="177"/>
      <c r="AM27" s="4"/>
    </row>
    <row r="28" spans="1:39" ht="12" customHeight="1">
      <c r="A28" s="16" t="s">
        <v>59</v>
      </c>
      <c r="B28" s="3"/>
      <c r="Z28" s="5" t="s">
        <v>136</v>
      </c>
      <c r="AA28" s="54" t="s">
        <v>5</v>
      </c>
      <c r="AB28" s="199">
        <f>AJ25*AA3</f>
        <v>-96</v>
      </c>
      <c r="AC28" s="199"/>
      <c r="AD28" s="199"/>
      <c r="AE28" s="55" t="s">
        <v>174</v>
      </c>
      <c r="AF28" s="199">
        <f>AF25*AA4+AI4*V29+AI4*T27+AJ25*AA3</f>
        <v>-1890</v>
      </c>
      <c r="AG28" s="199"/>
      <c r="AH28" s="199"/>
      <c r="AI28" s="55" t="s">
        <v>174</v>
      </c>
      <c r="AJ28" s="199"/>
      <c r="AK28" s="199"/>
      <c r="AL28" s="199"/>
      <c r="AM28" s="55"/>
    </row>
    <row r="29" spans="22:27" ht="12" customHeight="1">
      <c r="V29" s="166">
        <f>-V5</f>
        <v>-4</v>
      </c>
      <c r="W29" s="166"/>
      <c r="X29" s="166"/>
      <c r="Y29" s="39" t="s">
        <v>6</v>
      </c>
      <c r="Z29" s="39"/>
      <c r="AA29" s="39"/>
    </row>
    <row r="30" spans="1:38" ht="12" customHeight="1" hidden="1">
      <c r="A30" s="7" t="s">
        <v>7</v>
      </c>
      <c r="AB30" s="181"/>
      <c r="AC30" s="181"/>
      <c r="AD30" s="181"/>
      <c r="AE30" s="31"/>
      <c r="AF30" s="181"/>
      <c r="AG30" s="181"/>
      <c r="AH30" s="181"/>
      <c r="AJ30" s="181"/>
      <c r="AK30" s="181"/>
      <c r="AL30" s="181"/>
    </row>
    <row r="31" spans="22:24" ht="12" customHeight="1" hidden="1">
      <c r="V31" s="191">
        <f>-1/(H5+M5)*(V5)</f>
        <v>-0.2857142857142857</v>
      </c>
      <c r="W31" s="191"/>
      <c r="X31" s="191"/>
    </row>
    <row r="32" spans="1:3" ht="12" customHeight="1" hidden="1">
      <c r="A32" s="179">
        <f>1/(H5+M5)*(D5+F5+H5+M5)</f>
        <v>1.2142857142857142</v>
      </c>
      <c r="B32" s="179"/>
      <c r="C32" s="179"/>
    </row>
    <row r="33" ht="12" customHeight="1" hidden="1"/>
    <row r="34" ht="12" customHeight="1" hidden="1">
      <c r="H34" s="6">
        <v>1</v>
      </c>
    </row>
    <row r="35" ht="12" customHeight="1" hidden="1"/>
    <row r="36" spans="1:38" ht="12" customHeight="1" hidden="1">
      <c r="A36" s="7" t="s">
        <v>8</v>
      </c>
      <c r="V36" s="191">
        <f>1/(H5+M5)*(H5+M5+V5)</f>
        <v>1.2857142857142856</v>
      </c>
      <c r="W36" s="191"/>
      <c r="X36" s="191"/>
      <c r="Z36" s="181"/>
      <c r="AA36" s="181"/>
      <c r="AB36" s="181"/>
      <c r="AC36" s="31"/>
      <c r="AE36" s="181"/>
      <c r="AF36" s="181"/>
      <c r="AG36" s="181"/>
      <c r="AJ36" s="181"/>
      <c r="AK36" s="181"/>
      <c r="AL36" s="181"/>
    </row>
    <row r="37" spans="4:6" ht="12" customHeight="1" hidden="1">
      <c r="D37" s="192">
        <f>-1/(H5+M5)*(D5+F5)</f>
        <v>-0.21428571428571427</v>
      </c>
      <c r="E37" s="192"/>
      <c r="F37" s="192"/>
    </row>
    <row r="38" ht="12" customHeight="1" hidden="1"/>
    <row r="39" ht="12" customHeight="1" hidden="1"/>
    <row r="40" ht="12" customHeight="1" hidden="1">
      <c r="S40" s="6">
        <v>1</v>
      </c>
    </row>
    <row r="41" ht="12" customHeight="1" hidden="1"/>
    <row r="43" ht="12" customHeight="1">
      <c r="N43" s="11"/>
    </row>
    <row r="44" spans="7:28" ht="12" customHeight="1">
      <c r="G44" s="20"/>
      <c r="H44" s="20" t="s">
        <v>111</v>
      </c>
      <c r="I44" s="20"/>
      <c r="J44" s="20"/>
      <c r="K44" s="20"/>
      <c r="W44" s="20"/>
      <c r="X44" s="20"/>
      <c r="Y44" s="20"/>
      <c r="Z44" s="20" t="s">
        <v>175</v>
      </c>
      <c r="AA44" s="20"/>
      <c r="AB44" s="20"/>
    </row>
    <row r="45" spans="8:39" ht="12" customHeight="1">
      <c r="H45" s="186">
        <f>-1/(H5+M5)*H5</f>
        <v>-0.21428571428571427</v>
      </c>
      <c r="I45" s="186"/>
      <c r="J45" s="186"/>
      <c r="U45" s="30"/>
      <c r="V45" s="30"/>
      <c r="W45" s="30"/>
      <c r="X45" s="30"/>
      <c r="Y45" s="30"/>
      <c r="Z45" s="4" t="s">
        <v>0</v>
      </c>
      <c r="AA45" s="53" t="s">
        <v>135</v>
      </c>
      <c r="AB45" s="167">
        <f>D46*(D5+F5)/2+I50*M5/2</f>
        <v>4.642857142857142</v>
      </c>
      <c r="AC45" s="167"/>
      <c r="AD45" s="167"/>
      <c r="AE45" s="48" t="s">
        <v>6</v>
      </c>
      <c r="AF45" s="167">
        <f>H45*H5/2+V48*V5/2</f>
        <v>-0.8928571428571428</v>
      </c>
      <c r="AG45" s="167"/>
      <c r="AH45" s="167"/>
      <c r="AI45" s="48" t="s">
        <v>6</v>
      </c>
      <c r="AJ45" s="167">
        <f>AB45+AF45</f>
        <v>3.7499999999999996</v>
      </c>
      <c r="AK45" s="167"/>
      <c r="AL45" s="167"/>
      <c r="AM45" s="48" t="s">
        <v>6</v>
      </c>
    </row>
    <row r="46" spans="1:20" ht="12" customHeight="1">
      <c r="A46" s="22" t="s">
        <v>57</v>
      </c>
      <c r="B46" s="3"/>
      <c r="D46" s="194">
        <f>-D37</f>
        <v>0.21428571428571427</v>
      </c>
      <c r="E46" s="194"/>
      <c r="F46" s="194"/>
      <c r="J46" s="20"/>
      <c r="K46" s="20"/>
      <c r="L46" s="20" t="s">
        <v>110</v>
      </c>
      <c r="M46" s="20"/>
      <c r="N46" s="166">
        <f>I50/M5*(M5-(AI6+AI7))</f>
        <v>0.5</v>
      </c>
      <c r="O46" s="166"/>
      <c r="P46" s="166"/>
      <c r="R46" s="166">
        <f>V48/V5*(V5-(AI6+AI7))</f>
        <v>0</v>
      </c>
      <c r="S46" s="166"/>
      <c r="T46" s="166"/>
    </row>
    <row r="47" spans="1:35" ht="15" customHeight="1">
      <c r="A47" s="3"/>
      <c r="B47" s="3"/>
      <c r="F47" s="13">
        <v>0</v>
      </c>
      <c r="G47" s="166">
        <f>H45/H5*(H5-AI6)</f>
        <v>-0.03571428571428571</v>
      </c>
      <c r="H47" s="166"/>
      <c r="I47" s="166"/>
      <c r="U47" s="166">
        <f>V48/V5*(V5-AI7)</f>
        <v>-0.17857142857142855</v>
      </c>
      <c r="V47" s="166"/>
      <c r="W47" s="166"/>
      <c r="Z47" s="4" t="s">
        <v>176</v>
      </c>
      <c r="AA47" s="53"/>
      <c r="AB47" s="200">
        <f>AI5*I50+AI4*L49+AI3*N46</f>
        <v>409.2857142857143</v>
      </c>
      <c r="AC47" s="200"/>
      <c r="AD47" s="200"/>
      <c r="AE47" s="63" t="s">
        <v>118</v>
      </c>
      <c r="AF47" s="201">
        <v>0</v>
      </c>
      <c r="AG47" s="201"/>
      <c r="AH47" s="201"/>
      <c r="AI47" s="63" t="s">
        <v>118</v>
      </c>
    </row>
    <row r="48" spans="1:35" ht="15" customHeight="1">
      <c r="A48" s="3"/>
      <c r="B48" s="3"/>
      <c r="V48" s="174">
        <f>V31</f>
        <v>-0.2857142857142857</v>
      </c>
      <c r="W48" s="174"/>
      <c r="X48" s="174"/>
      <c r="Z48" s="4" t="s">
        <v>177</v>
      </c>
      <c r="AA48" s="4"/>
      <c r="AB48" s="176">
        <f>AI5*L49+AI4*I50+AI3*G47</f>
        <v>349.2857142857143</v>
      </c>
      <c r="AC48" s="176"/>
      <c r="AD48" s="176"/>
      <c r="AE48" s="63" t="s">
        <v>118</v>
      </c>
      <c r="AF48" s="201">
        <v>0</v>
      </c>
      <c r="AG48" s="201"/>
      <c r="AH48" s="201"/>
      <c r="AI48" s="63" t="s">
        <v>118</v>
      </c>
    </row>
    <row r="49" spans="1:35" ht="15" customHeight="1">
      <c r="A49" s="3"/>
      <c r="B49" s="3"/>
      <c r="L49" s="165">
        <f>I50/M5*(M5-AI7)</f>
        <v>0.6785714285714285</v>
      </c>
      <c r="M49" s="165"/>
      <c r="N49" s="165"/>
      <c r="Z49" s="4" t="s">
        <v>178</v>
      </c>
      <c r="AA49" s="4"/>
      <c r="AB49" s="177">
        <v>0</v>
      </c>
      <c r="AC49" s="177"/>
      <c r="AD49" s="177"/>
      <c r="AE49" s="63" t="s">
        <v>118</v>
      </c>
      <c r="AF49" s="178">
        <f>AI5*U47+AI4*V48</f>
        <v>-113.57142857142856</v>
      </c>
      <c r="AG49" s="178"/>
      <c r="AH49" s="178"/>
      <c r="AI49" s="63" t="s">
        <v>118</v>
      </c>
    </row>
    <row r="50" spans="1:13" ht="12" customHeight="1">
      <c r="A50" s="6"/>
      <c r="B50" s="9"/>
      <c r="C50" s="10"/>
      <c r="D50" s="10"/>
      <c r="I50" s="166">
        <f>1/(H5+M5)*M5</f>
        <v>0.7857142857142857</v>
      </c>
      <c r="J50" s="166"/>
      <c r="K50" s="166"/>
      <c r="L50" s="12"/>
      <c r="M50" s="12"/>
    </row>
    <row r="51" spans="1:5" ht="12" customHeight="1">
      <c r="A51" s="58"/>
      <c r="B51" s="60" t="s">
        <v>175</v>
      </c>
      <c r="C51" s="20"/>
      <c r="D51" s="20"/>
      <c r="E51" s="20"/>
    </row>
    <row r="52" spans="3:39" ht="12" customHeight="1">
      <c r="C52" s="174">
        <f>-G59/H5*(D5+F5)</f>
        <v>-2.357142857142857</v>
      </c>
      <c r="D52" s="174"/>
      <c r="E52" s="174"/>
      <c r="F52" s="39" t="s">
        <v>6</v>
      </c>
      <c r="J52" s="20"/>
      <c r="K52" s="20"/>
      <c r="L52" s="20" t="s">
        <v>110</v>
      </c>
      <c r="M52" s="20"/>
      <c r="Z52" s="5" t="s">
        <v>0</v>
      </c>
      <c r="AA52" s="54" t="s">
        <v>136</v>
      </c>
      <c r="AB52" s="199">
        <f>G59*(H5+M5)/2</f>
        <v>16.5</v>
      </c>
      <c r="AC52" s="199"/>
      <c r="AD52" s="199"/>
      <c r="AE52" s="56" t="s">
        <v>173</v>
      </c>
      <c r="AF52" s="199">
        <f>C52*(D5+F5)/2+V56*V5/2</f>
        <v>-5.25</v>
      </c>
      <c r="AG52" s="199"/>
      <c r="AH52" s="199"/>
      <c r="AI52" s="56" t="s">
        <v>173</v>
      </c>
      <c r="AJ52" s="199">
        <f>AB52+AF52</f>
        <v>11.25</v>
      </c>
      <c r="AK52" s="199"/>
      <c r="AL52" s="199"/>
      <c r="AM52" s="56" t="s">
        <v>173</v>
      </c>
    </row>
    <row r="53" spans="7:11" ht="12" customHeight="1">
      <c r="G53" s="20"/>
      <c r="H53" s="20" t="s">
        <v>111</v>
      </c>
      <c r="I53" s="20"/>
      <c r="J53" s="20"/>
      <c r="K53" s="20"/>
    </row>
    <row r="54" spans="10:39" ht="15" customHeight="1">
      <c r="J54" s="196" t="s">
        <v>12</v>
      </c>
      <c r="K54" s="196"/>
      <c r="L54" s="196"/>
      <c r="Z54" s="5" t="s">
        <v>179</v>
      </c>
      <c r="AA54" s="54"/>
      <c r="AB54" s="170">
        <f>AI5*G59+AI4*K59+AI3*N55</f>
        <v>1227.857142857143</v>
      </c>
      <c r="AC54" s="170"/>
      <c r="AD54" s="170"/>
      <c r="AE54" s="61" t="s">
        <v>174</v>
      </c>
      <c r="AF54" s="175">
        <v>0</v>
      </c>
      <c r="AG54" s="175"/>
      <c r="AH54" s="175"/>
      <c r="AI54" s="61" t="s">
        <v>174</v>
      </c>
      <c r="AJ54" s="59"/>
      <c r="AK54" s="59"/>
      <c r="AL54" s="59"/>
      <c r="AM54" s="59"/>
    </row>
    <row r="55" spans="1:39" ht="15" customHeight="1">
      <c r="A55" s="16" t="s">
        <v>56</v>
      </c>
      <c r="B55" s="3"/>
      <c r="G55" s="166">
        <f>G59/H5*(H5-AI6)</f>
        <v>0.39285714285714285</v>
      </c>
      <c r="H55" s="166"/>
      <c r="I55" s="166"/>
      <c r="J55" s="195" t="s">
        <v>11</v>
      </c>
      <c r="K55" s="195"/>
      <c r="L55" s="195"/>
      <c r="N55" s="166">
        <f>G59/M5*(M5-(AI6+AI7))</f>
        <v>1.5</v>
      </c>
      <c r="O55" s="166"/>
      <c r="P55" s="166"/>
      <c r="Q55" s="39" t="s">
        <v>6</v>
      </c>
      <c r="T55" s="14">
        <v>0</v>
      </c>
      <c r="U55" s="14" t="s">
        <v>6</v>
      </c>
      <c r="Z55" s="5" t="s">
        <v>180</v>
      </c>
      <c r="AA55" s="5"/>
      <c r="AB55" s="199">
        <f>AI5*K59+AI4*G59+AI3*G55</f>
        <v>1107.857142857143</v>
      </c>
      <c r="AC55" s="199"/>
      <c r="AD55" s="199"/>
      <c r="AE55" s="61" t="s">
        <v>174</v>
      </c>
      <c r="AF55" s="175">
        <v>0</v>
      </c>
      <c r="AG55" s="175"/>
      <c r="AH55" s="175"/>
      <c r="AI55" s="61" t="s">
        <v>174</v>
      </c>
      <c r="AJ55" s="57"/>
      <c r="AK55" s="57"/>
      <c r="AL55" s="57"/>
      <c r="AM55" s="47"/>
    </row>
    <row r="56" spans="4:39" ht="15" customHeight="1">
      <c r="D56" s="166">
        <f>C52/(D5+F5)*(D5+F5-AI7)</f>
        <v>-1.1785714285714286</v>
      </c>
      <c r="E56" s="166"/>
      <c r="F56" s="166"/>
      <c r="V56" s="183">
        <f>-G59/M5*V5</f>
        <v>-0.8571428571428572</v>
      </c>
      <c r="W56" s="183"/>
      <c r="X56" s="183"/>
      <c r="Y56" s="14" t="s">
        <v>6</v>
      </c>
      <c r="Z56" s="5" t="s">
        <v>181</v>
      </c>
      <c r="AA56" s="5"/>
      <c r="AB56" s="199">
        <v>0</v>
      </c>
      <c r="AC56" s="199"/>
      <c r="AD56" s="199"/>
      <c r="AE56" s="61" t="s">
        <v>174</v>
      </c>
      <c r="AF56" s="164">
        <f>AI4*C52+AI5*D56</f>
        <v>-872.1428571428571</v>
      </c>
      <c r="AG56" s="164"/>
      <c r="AH56" s="164"/>
      <c r="AI56" s="61" t="s">
        <v>174</v>
      </c>
      <c r="AJ56" s="59"/>
      <c r="AK56" s="59"/>
      <c r="AL56" s="59"/>
      <c r="AM56" s="59"/>
    </row>
    <row r="57" spans="6:39" ht="14.25" customHeight="1">
      <c r="F57" s="19"/>
      <c r="Z57" s="5"/>
      <c r="AA57" s="5"/>
      <c r="AB57" s="5"/>
      <c r="AC57" s="5"/>
      <c r="AD57" s="5"/>
      <c r="AE57" s="55"/>
      <c r="AF57" s="5"/>
      <c r="AG57" s="5"/>
      <c r="AH57" s="5"/>
      <c r="AI57" s="55"/>
      <c r="AJ57" s="57"/>
      <c r="AK57" s="57"/>
      <c r="AL57" s="57"/>
      <c r="AM57" s="47"/>
    </row>
    <row r="58" spans="26:39" ht="14.25" customHeight="1">
      <c r="Z58" s="12" t="s">
        <v>135</v>
      </c>
      <c r="AA58" s="64" t="s">
        <v>3</v>
      </c>
      <c r="AB58" s="200">
        <f>AB45*AA4+MAX(AB47:AD49)+AJ45*AA3</f>
        <v>514.6428571428571</v>
      </c>
      <c r="AC58" s="200"/>
      <c r="AD58" s="200"/>
      <c r="AE58" s="36" t="s">
        <v>118</v>
      </c>
      <c r="AF58" s="171">
        <f>AF45*AA4+MIN(AF47:AH49)+AJ45*AA3</f>
        <v>-80.17857142857142</v>
      </c>
      <c r="AG58" s="171"/>
      <c r="AH58" s="171"/>
      <c r="AI58" s="36" t="s">
        <v>118</v>
      </c>
      <c r="AJ58" s="168"/>
      <c r="AK58" s="168"/>
      <c r="AL58" s="168"/>
      <c r="AM58" s="59"/>
    </row>
    <row r="59" spans="7:39" ht="14.25" customHeight="1">
      <c r="G59" s="174">
        <f>H5*M5/(H5+M5)</f>
        <v>2.357142857142857</v>
      </c>
      <c r="H59" s="174"/>
      <c r="I59" s="174"/>
      <c r="J59" s="39" t="s">
        <v>6</v>
      </c>
      <c r="K59" s="166">
        <f>G59/M5*(M5-AI7)</f>
        <v>2.035714285714286</v>
      </c>
      <c r="L59" s="166"/>
      <c r="M59" s="166"/>
      <c r="N59" s="39" t="s">
        <v>6</v>
      </c>
      <c r="Z59" s="14" t="s">
        <v>136</v>
      </c>
      <c r="AA59" s="62" t="s">
        <v>3</v>
      </c>
      <c r="AB59" s="182">
        <f>AB52*AA4+MAX(AB54,AB55)+AJ52*AA3</f>
        <v>1577.357142857143</v>
      </c>
      <c r="AC59" s="182"/>
      <c r="AD59" s="182"/>
      <c r="AE59" s="61" t="s">
        <v>174</v>
      </c>
      <c r="AF59" s="169">
        <f>AF52*AA4+AF56+AJ52*AA3</f>
        <v>-805.3928571428571</v>
      </c>
      <c r="AG59" s="169"/>
      <c r="AH59" s="169"/>
      <c r="AI59" s="61" t="s">
        <v>174</v>
      </c>
      <c r="AJ59" s="57"/>
      <c r="AK59" s="57"/>
      <c r="AL59" s="57"/>
      <c r="AM59" s="47"/>
    </row>
    <row r="60" spans="5:20" ht="12" customHeight="1">
      <c r="E60" s="6"/>
      <c r="S60" s="17"/>
      <c r="T60" s="18"/>
    </row>
    <row r="62" ht="12" customHeight="1">
      <c r="N62" s="6"/>
    </row>
    <row r="63" ht="12" customHeight="1">
      <c r="Z63" s="5"/>
    </row>
    <row r="64" spans="7:26" ht="12" customHeight="1">
      <c r="G64" s="14"/>
      <c r="H64" s="14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Z64" s="5"/>
    </row>
    <row r="65" spans="7:39" ht="12" customHeight="1">
      <c r="G65" s="14"/>
      <c r="H65" s="14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AJ65" s="172"/>
      <c r="AK65" s="172"/>
      <c r="AL65" s="172"/>
      <c r="AM65" s="47"/>
    </row>
    <row r="66" spans="36:39" ht="12" customHeight="1">
      <c r="AJ66" s="168"/>
      <c r="AK66" s="168"/>
      <c r="AL66" s="168"/>
      <c r="AM66" s="59"/>
    </row>
    <row r="67" spans="26:39" ht="12" customHeight="1">
      <c r="Z67" s="57"/>
      <c r="AA67" s="57"/>
      <c r="AB67" s="57"/>
      <c r="AC67" s="57"/>
      <c r="AD67" s="57"/>
      <c r="AE67" s="47"/>
      <c r="AF67" s="57"/>
      <c r="AG67" s="57"/>
      <c r="AH67" s="57"/>
      <c r="AI67" s="47"/>
      <c r="AJ67" s="57"/>
      <c r="AK67" s="57"/>
      <c r="AL67" s="57"/>
      <c r="AM67" s="47"/>
    </row>
    <row r="68" ht="12" customHeight="1">
      <c r="B68" s="3"/>
    </row>
    <row r="72" ht="12" customHeight="1">
      <c r="F72" s="8" t="s">
        <v>28</v>
      </c>
    </row>
    <row r="73" spans="4:31" ht="12" customHeight="1">
      <c r="D73" t="s">
        <v>26</v>
      </c>
      <c r="L73" t="s">
        <v>27</v>
      </c>
      <c r="V73" t="s">
        <v>26</v>
      </c>
      <c r="Z73" t="s">
        <v>27</v>
      </c>
      <c r="AE73" t="s">
        <v>26</v>
      </c>
    </row>
    <row r="74" spans="4:32" ht="12" customHeight="1">
      <c r="D74" s="20"/>
      <c r="E74" s="20"/>
      <c r="F74" s="20" t="s">
        <v>2</v>
      </c>
      <c r="G74" s="21"/>
      <c r="H74" s="21"/>
      <c r="I74" s="21"/>
      <c r="J74" s="21" t="s">
        <v>3</v>
      </c>
      <c r="K74" s="21"/>
      <c r="L74" s="21"/>
      <c r="M74" s="21"/>
      <c r="N74" s="21"/>
      <c r="O74" s="21"/>
      <c r="P74" s="21"/>
      <c r="Q74" s="21"/>
      <c r="R74" s="21"/>
      <c r="S74" s="21" t="s">
        <v>4</v>
      </c>
      <c r="T74" s="21"/>
      <c r="U74" s="20"/>
      <c r="V74" s="20" t="s">
        <v>5</v>
      </c>
      <c r="W74" s="20"/>
      <c r="X74" s="20"/>
      <c r="Y74" s="21"/>
      <c r="Z74" s="21"/>
      <c r="AA74" s="21" t="s">
        <v>25</v>
      </c>
      <c r="AB74" s="21"/>
      <c r="AC74" s="21"/>
      <c r="AD74" s="21"/>
      <c r="AE74" s="20"/>
      <c r="AF74" s="20" t="s">
        <v>24</v>
      </c>
    </row>
    <row r="75" spans="7:31" ht="12" customHeight="1">
      <c r="G75" s="2" t="s">
        <v>0</v>
      </c>
      <c r="U75" s="2" t="s">
        <v>1</v>
      </c>
      <c r="X75" s="2" t="s">
        <v>22</v>
      </c>
      <c r="AE75" s="2" t="s">
        <v>23</v>
      </c>
    </row>
    <row r="76" spans="4:32" ht="12" customHeight="1">
      <c r="D76">
        <v>2</v>
      </c>
      <c r="E76" t="s">
        <v>6</v>
      </c>
      <c r="F76">
        <v>1</v>
      </c>
      <c r="H76">
        <v>3</v>
      </c>
      <c r="I76" t="s">
        <v>6</v>
      </c>
      <c r="M76">
        <v>11</v>
      </c>
      <c r="N76" t="s">
        <v>6</v>
      </c>
      <c r="V76">
        <v>4</v>
      </c>
      <c r="W76" t="s">
        <v>6</v>
      </c>
      <c r="Y76">
        <v>2</v>
      </c>
      <c r="Z76" t="s">
        <v>6</v>
      </c>
      <c r="AB76">
        <v>4</v>
      </c>
      <c r="AC76" t="s">
        <v>6</v>
      </c>
      <c r="AE76">
        <v>1</v>
      </c>
      <c r="AF76">
        <v>1</v>
      </c>
    </row>
    <row r="79" spans="1:35" ht="12" customHeight="1">
      <c r="A79" s="22" t="s">
        <v>58</v>
      </c>
      <c r="B79" s="3"/>
      <c r="AG79" s="186">
        <f>-T80/(Y76+AB76)*(AE76+AF76)</f>
        <v>-0.3333333333333333</v>
      </c>
      <c r="AH79" s="186"/>
      <c r="AI79" s="186"/>
    </row>
    <row r="80" ht="12" customHeight="1">
      <c r="T80" s="4">
        <v>1</v>
      </c>
    </row>
    <row r="81" ht="12" customHeight="1">
      <c r="T81" s="4"/>
    </row>
    <row r="83" spans="21:22" ht="12" customHeight="1">
      <c r="U83" s="5">
        <f>-V76</f>
        <v>-4</v>
      </c>
      <c r="V83" s="5" t="s">
        <v>6</v>
      </c>
    </row>
    <row r="84" spans="1:35" ht="12" customHeight="1">
      <c r="A84" s="16" t="s">
        <v>59</v>
      </c>
      <c r="B84" s="3"/>
      <c r="AG84" s="184">
        <f>-U83/(Y$76+AB$76)*(AE$76+AF$76)</f>
        <v>1.3333333333333333</v>
      </c>
      <c r="AH84" s="184"/>
      <c r="AI84" s="184"/>
    </row>
    <row r="86" ht="12" customHeight="1">
      <c r="A86" s="7"/>
    </row>
    <row r="87" spans="22:24" ht="12" customHeight="1">
      <c r="V87" s="191"/>
      <c r="W87" s="191"/>
      <c r="X87" s="191"/>
    </row>
    <row r="89" ht="12" customHeight="1">
      <c r="S89" s="6"/>
    </row>
    <row r="91" spans="8:10" ht="12" customHeight="1">
      <c r="H91" s="186">
        <f>-1/(H76+M76)*H76</f>
        <v>-0.21428571428571427</v>
      </c>
      <c r="I91" s="186"/>
      <c r="J91" s="186"/>
    </row>
    <row r="92" spans="1:20" ht="12" customHeight="1">
      <c r="A92" s="22" t="s">
        <v>57</v>
      </c>
      <c r="B92" s="3"/>
      <c r="D92" s="194">
        <f>-H91</f>
        <v>0.21428571428571427</v>
      </c>
      <c r="E92" s="194"/>
      <c r="F92" s="194"/>
      <c r="T92" s="12">
        <v>0</v>
      </c>
    </row>
    <row r="93" spans="1:35" ht="12" customHeight="1">
      <c r="A93" s="3"/>
      <c r="B93" s="3"/>
      <c r="G93" s="13">
        <v>0</v>
      </c>
      <c r="V93" s="193">
        <f>1/(H5+M5)*V5</f>
        <v>0.2857142857142857</v>
      </c>
      <c r="W93" s="193"/>
      <c r="X93" s="193"/>
      <c r="AG93" s="186">
        <f>-V93/(Y$76+AB$76)*(AE$76+AF$76)</f>
        <v>-0.09523809523809523</v>
      </c>
      <c r="AH93" s="186"/>
      <c r="AI93" s="186"/>
    </row>
    <row r="94" spans="1:2" ht="12" customHeight="1">
      <c r="A94" s="3"/>
      <c r="B94" s="3"/>
    </row>
    <row r="95" spans="1:2" ht="12" customHeight="1">
      <c r="A95" s="3"/>
      <c r="B95" s="3"/>
    </row>
    <row r="96" spans="1:11" ht="12" customHeight="1">
      <c r="A96" s="6"/>
      <c r="B96" s="9"/>
      <c r="C96" s="10"/>
      <c r="D96" s="10"/>
      <c r="I96" s="186">
        <f>1/(H76+M76)*M76</f>
        <v>0.7857142857142857</v>
      </c>
      <c r="J96" s="186"/>
      <c r="K96" s="186"/>
    </row>
    <row r="97" spans="3:6" ht="12" customHeight="1">
      <c r="C97" s="183">
        <f>-I104/H76*(D76+F76)</f>
        <v>-2.357142857142857</v>
      </c>
      <c r="D97" s="183"/>
      <c r="E97" s="183"/>
      <c r="F97" s="14" t="s">
        <v>6</v>
      </c>
    </row>
    <row r="99" spans="10:12" ht="12" customHeight="1">
      <c r="J99" s="196" t="s">
        <v>12</v>
      </c>
      <c r="K99" s="196"/>
      <c r="L99" s="196"/>
    </row>
    <row r="100" spans="1:36" ht="12" customHeight="1">
      <c r="A100" s="16" t="s">
        <v>56</v>
      </c>
      <c r="B100" s="3"/>
      <c r="G100" s="15">
        <v>0</v>
      </c>
      <c r="H100" s="14" t="s">
        <v>6</v>
      </c>
      <c r="J100" s="195" t="s">
        <v>11</v>
      </c>
      <c r="K100" s="195"/>
      <c r="L100" s="195"/>
      <c r="T100" s="14">
        <v>0</v>
      </c>
      <c r="U100" s="14" t="s">
        <v>6</v>
      </c>
      <c r="AG100" s="184">
        <f>-V101/(Y$76+AB$76)*(AE$76+AF$76)</f>
        <v>0.28571428571428575</v>
      </c>
      <c r="AH100" s="184"/>
      <c r="AI100" s="184"/>
      <c r="AJ100" s="14" t="s">
        <v>6</v>
      </c>
    </row>
    <row r="101" spans="22:25" ht="12" customHeight="1">
      <c r="V101" s="183">
        <f>-I104/M76*V76</f>
        <v>-0.8571428571428572</v>
      </c>
      <c r="W101" s="183"/>
      <c r="X101" s="183"/>
      <c r="Y101" s="14" t="s">
        <v>6</v>
      </c>
    </row>
    <row r="102" ht="12" customHeight="1">
      <c r="F102" s="19"/>
    </row>
    <row r="104" spans="9:12" ht="12" customHeight="1">
      <c r="I104" s="183">
        <f>H76*M76/(H76+M76)</f>
        <v>2.357142857142857</v>
      </c>
      <c r="J104" s="183"/>
      <c r="K104" s="183"/>
      <c r="L104" s="14" t="s">
        <v>6</v>
      </c>
    </row>
    <row r="105" spans="5:28" ht="12" customHeight="1">
      <c r="E105" s="6"/>
      <c r="S105" s="17"/>
      <c r="T105" s="18"/>
      <c r="Z105" s="186">
        <f>-1/(Y76+AB76)*Y76</f>
        <v>-0.3333333333333333</v>
      </c>
      <c r="AA105" s="186"/>
      <c r="AB105" s="186"/>
    </row>
    <row r="106" spans="1:35" ht="12" customHeight="1">
      <c r="A106" s="22" t="s">
        <v>74</v>
      </c>
      <c r="AG106" s="186">
        <f>-AB108/AB76*(AE76+AF76)</f>
        <v>-0.3333333333333333</v>
      </c>
      <c r="AH106" s="186"/>
      <c r="AI106" s="186"/>
    </row>
    <row r="107" ht="12" customHeight="1">
      <c r="N107" s="6"/>
    </row>
    <row r="108" spans="28:30" ht="12" customHeight="1">
      <c r="AB108" s="186">
        <f>1/(Y76+AB76)*AB76</f>
        <v>0.6666666666666666</v>
      </c>
      <c r="AC108" s="186"/>
      <c r="AD108" s="186"/>
    </row>
    <row r="109" spans="1:36" ht="12" customHeight="1">
      <c r="A109" s="16" t="s">
        <v>72</v>
      </c>
      <c r="AG109" s="184">
        <f>-AA111/AB76*(AE76+AF76)</f>
        <v>-0.6666666666666666</v>
      </c>
      <c r="AH109" s="184"/>
      <c r="AI109" s="184"/>
      <c r="AJ109" s="14" t="s">
        <v>6</v>
      </c>
    </row>
    <row r="111" spans="4:30" ht="12" customHeight="1">
      <c r="D111" t="s">
        <v>69</v>
      </c>
      <c r="AA111" s="184">
        <f>Y76*AB76/(Y76+AB76)</f>
        <v>1.3333333333333333</v>
      </c>
      <c r="AB111" s="184"/>
      <c r="AC111" s="184"/>
      <c r="AD111" s="14" t="s">
        <v>6</v>
      </c>
    </row>
    <row r="112" ht="12" customHeight="1">
      <c r="A112" s="22" t="s">
        <v>73</v>
      </c>
    </row>
    <row r="113" spans="2:33" ht="12" customHeight="1">
      <c r="B113" s="3"/>
      <c r="AG113">
        <v>1</v>
      </c>
    </row>
    <row r="114" ht="12" customHeight="1">
      <c r="D114" t="s">
        <v>70</v>
      </c>
    </row>
    <row r="115" spans="1:34" ht="12" customHeight="1">
      <c r="A115" s="16" t="s">
        <v>71</v>
      </c>
      <c r="AG115" s="14">
        <f>-AF76</f>
        <v>-1</v>
      </c>
      <c r="AH115" s="14" t="s">
        <v>6</v>
      </c>
    </row>
    <row r="118" ht="12" customHeight="1">
      <c r="F118" s="8" t="s">
        <v>75</v>
      </c>
    </row>
    <row r="120" spans="5:18" ht="12" customHeight="1">
      <c r="E120" t="s">
        <v>26</v>
      </c>
      <c r="J120" t="s">
        <v>27</v>
      </c>
      <c r="R120" t="s">
        <v>26</v>
      </c>
    </row>
    <row r="121" spans="4:20" ht="12" customHeight="1">
      <c r="D121" s="20"/>
      <c r="E121" s="20"/>
      <c r="F121" s="20"/>
      <c r="G121" s="20"/>
      <c r="H121" s="20"/>
      <c r="I121" s="29"/>
      <c r="J121" s="29"/>
      <c r="K121" s="29"/>
      <c r="L121" s="29"/>
      <c r="M121" s="29"/>
      <c r="N121" s="29"/>
      <c r="O121" s="29"/>
      <c r="P121" s="29"/>
      <c r="Q121" s="29"/>
      <c r="R121" s="20"/>
      <c r="S121" s="20"/>
      <c r="T121" s="20"/>
    </row>
    <row r="122" spans="6:21" ht="12" customHeight="1">
      <c r="F122" t="s">
        <v>2</v>
      </c>
      <c r="N122" t="s">
        <v>3</v>
      </c>
      <c r="R122" t="s">
        <v>4</v>
      </c>
      <c r="U122" s="26" t="s">
        <v>6</v>
      </c>
    </row>
    <row r="123" ht="12" customHeight="1">
      <c r="U123" s="26">
        <v>3</v>
      </c>
    </row>
    <row r="124" spans="18:21" ht="12" customHeight="1">
      <c r="R124" t="s">
        <v>25</v>
      </c>
      <c r="U124" s="26"/>
    </row>
    <row r="125" spans="2:28" ht="12" customHeight="1">
      <c r="B125" s="25" t="s">
        <v>6</v>
      </c>
      <c r="U125" s="26" t="s">
        <v>6</v>
      </c>
      <c r="W125" s="190">
        <f>SQRT(Z129*Z129+AB125*AB125)</f>
        <v>7.615773105863909</v>
      </c>
      <c r="X125" s="190"/>
      <c r="Y125" s="190"/>
      <c r="AB125">
        <f>B126</f>
        <v>7</v>
      </c>
    </row>
    <row r="126" spans="2:21" ht="12" customHeight="1">
      <c r="B126" s="25">
        <v>7</v>
      </c>
      <c r="G126" t="s">
        <v>5</v>
      </c>
      <c r="U126" s="26">
        <v>2</v>
      </c>
    </row>
    <row r="127" ht="12" customHeight="1">
      <c r="P127" s="8" t="s">
        <v>1</v>
      </c>
    </row>
    <row r="128" spans="10:14" ht="12" customHeight="1">
      <c r="J128" t="s">
        <v>79</v>
      </c>
      <c r="K128" s="181">
        <f>F130+G130+K130+P130</f>
        <v>12</v>
      </c>
      <c r="L128" s="181"/>
      <c r="M128" s="181"/>
      <c r="N128" t="s">
        <v>6</v>
      </c>
    </row>
    <row r="129" spans="4:26" ht="12" customHeight="1">
      <c r="D129" s="8" t="s">
        <v>0</v>
      </c>
      <c r="Z129">
        <f>F130+G130</f>
        <v>3</v>
      </c>
    </row>
    <row r="130" spans="4:20" ht="12" customHeight="1">
      <c r="D130">
        <v>2</v>
      </c>
      <c r="E130" t="s">
        <v>6</v>
      </c>
      <c r="F130">
        <v>1</v>
      </c>
      <c r="G130">
        <v>2</v>
      </c>
      <c r="H130" t="s">
        <v>6</v>
      </c>
      <c r="K130">
        <v>6</v>
      </c>
      <c r="L130" t="s">
        <v>6</v>
      </c>
      <c r="P130">
        <v>3</v>
      </c>
      <c r="Q130" t="s">
        <v>6</v>
      </c>
      <c r="R130">
        <v>1</v>
      </c>
      <c r="S130">
        <v>2</v>
      </c>
      <c r="T130" t="s">
        <v>6</v>
      </c>
    </row>
    <row r="132" spans="1:23" ht="12" customHeight="1">
      <c r="A132" s="7" t="s">
        <v>7</v>
      </c>
      <c r="U132" s="179">
        <f>-1/K128*(R130+S130)</f>
        <v>-0.25</v>
      </c>
      <c r="V132" s="179"/>
      <c r="W132" s="179"/>
    </row>
    <row r="133" ht="12" customHeight="1">
      <c r="R133" s="6">
        <v>0</v>
      </c>
    </row>
    <row r="134" spans="1:3" ht="12" customHeight="1">
      <c r="A134" s="179">
        <f>1/K128*(K128+D130)</f>
        <v>1.1666666666666665</v>
      </c>
      <c r="B134" s="179"/>
      <c r="C134" s="179"/>
    </row>
    <row r="135" ht="12" customHeight="1">
      <c r="F135" s="6">
        <v>1</v>
      </c>
    </row>
    <row r="136" spans="1:3" ht="12" customHeight="1">
      <c r="A136" s="179">
        <f>-1/K128*D130</f>
        <v>-0.16666666666666666</v>
      </c>
      <c r="B136" s="179"/>
      <c r="C136" s="179"/>
    </row>
    <row r="137" spans="1:5" ht="12" customHeight="1">
      <c r="A137" s="7"/>
      <c r="E137" s="6">
        <v>0</v>
      </c>
    </row>
    <row r="138" spans="21:23" ht="12" customHeight="1">
      <c r="U138" s="179">
        <f>1/K128*(K128+R130+S130)</f>
        <v>1.25</v>
      </c>
      <c r="V138" s="179"/>
      <c r="W138" s="179"/>
    </row>
    <row r="139" ht="12" customHeight="1">
      <c r="Q139" s="6">
        <v>1</v>
      </c>
    </row>
    <row r="140" spans="1:7" ht="12" customHeight="1">
      <c r="A140" s="22" t="s">
        <v>61</v>
      </c>
      <c r="G140" s="12">
        <v>-1</v>
      </c>
    </row>
    <row r="142" spans="1:3" ht="12" customHeight="1">
      <c r="A142" s="189">
        <f>-(D130+F130)</f>
        <v>-3</v>
      </c>
      <c r="B142" s="189"/>
      <c r="C142" s="14" t="s">
        <v>6</v>
      </c>
    </row>
    <row r="143" ht="12" customHeight="1">
      <c r="A143" s="16" t="s">
        <v>60</v>
      </c>
    </row>
    <row r="145" spans="1:18" ht="12" customHeight="1">
      <c r="A145" s="22" t="s">
        <v>76</v>
      </c>
      <c r="R145" s="12">
        <v>1</v>
      </c>
    </row>
    <row r="147" spans="1:23" ht="12" customHeight="1">
      <c r="A147" s="16" t="s">
        <v>77</v>
      </c>
      <c r="U147" s="189">
        <f>-S130</f>
        <v>-2</v>
      </c>
      <c r="V147" s="189"/>
      <c r="W147" s="14" t="s">
        <v>6</v>
      </c>
    </row>
    <row r="149" spans="15:17" ht="12" customHeight="1">
      <c r="O149" s="186">
        <f>-1/K128*(F130+G130+K130)</f>
        <v>-0.75</v>
      </c>
      <c r="P149" s="186"/>
      <c r="Q149" s="186"/>
    </row>
    <row r="150" spans="1:23" ht="12" customHeight="1">
      <c r="A150" s="22" t="s">
        <v>57</v>
      </c>
      <c r="U150" s="186">
        <f>U132</f>
        <v>-0.25</v>
      </c>
      <c r="V150" s="186"/>
      <c r="W150" s="186"/>
    </row>
    <row r="151" spans="1:14" ht="12" customHeight="1">
      <c r="A151" s="186">
        <f>-A136</f>
        <v>0.16666666666666666</v>
      </c>
      <c r="B151" s="188"/>
      <c r="C151" s="188"/>
      <c r="L151" s="186">
        <f>1/K128*P130</f>
        <v>0.25</v>
      </c>
      <c r="M151" s="186"/>
      <c r="N151" s="186"/>
    </row>
    <row r="153" spans="1:24" ht="12" customHeight="1">
      <c r="A153" s="187">
        <f>-L156/(F130+G130+K130)*D130</f>
        <v>-0.5</v>
      </c>
      <c r="B153" s="187"/>
      <c r="C153" s="14" t="s">
        <v>6</v>
      </c>
      <c r="U153" s="184">
        <f>-L156/P130*(R130+S130)</f>
        <v>-2.25</v>
      </c>
      <c r="V153" s="184"/>
      <c r="W153" s="184"/>
      <c r="X153" s="14" t="s">
        <v>6</v>
      </c>
    </row>
    <row r="154" ht="12" customHeight="1">
      <c r="A154" s="16" t="s">
        <v>56</v>
      </c>
    </row>
    <row r="156" spans="12:15" ht="12" customHeight="1">
      <c r="L156" s="184">
        <f>(F130+G130+K130)*P130/K128</f>
        <v>2.25</v>
      </c>
      <c r="M156" s="184"/>
      <c r="N156" s="184"/>
      <c r="O156" s="14" t="s">
        <v>6</v>
      </c>
    </row>
    <row r="157" spans="21:23" ht="12" customHeight="1">
      <c r="U157" s="180">
        <f>-U138</f>
        <v>-1.25</v>
      </c>
      <c r="V157" s="185"/>
      <c r="W157" s="185"/>
    </row>
    <row r="158" ht="12" customHeight="1">
      <c r="A158" s="24" t="s">
        <v>78</v>
      </c>
    </row>
    <row r="159" spans="1:17" ht="12" customHeight="1">
      <c r="A159" s="180">
        <f>-A136</f>
        <v>0.16666666666666666</v>
      </c>
      <c r="B159" s="185"/>
      <c r="C159" s="185"/>
      <c r="Q159" s="27">
        <v>-1</v>
      </c>
    </row>
    <row r="161" spans="1:11" ht="12" customHeight="1">
      <c r="A161" s="180">
        <f>F163/K128*(D130+K128)</f>
        <v>-1.0723358683544009</v>
      </c>
      <c r="B161" s="180"/>
      <c r="C161" s="180"/>
      <c r="K161" s="28" t="s">
        <v>80</v>
      </c>
    </row>
    <row r="163" spans="1:23" ht="12" customHeight="1">
      <c r="A163" s="24" t="s">
        <v>85</v>
      </c>
      <c r="F163" s="185">
        <f>-1/W125*AB125</f>
        <v>-0.9191450300180578</v>
      </c>
      <c r="G163" s="185"/>
      <c r="H163" s="185"/>
      <c r="U163" s="180">
        <f>-F163/K128*(R130+S130)</f>
        <v>0.22978625750451448</v>
      </c>
      <c r="V163" s="180"/>
      <c r="W163" s="180"/>
    </row>
    <row r="166" spans="1:23" ht="12" customHeight="1">
      <c r="A166" s="22" t="s">
        <v>86</v>
      </c>
      <c r="U166" s="186">
        <f>-F168/K128*(R130+S130)</f>
        <v>-0.09847982464479191</v>
      </c>
      <c r="V166" s="186"/>
      <c r="W166" s="186"/>
    </row>
    <row r="168" spans="1:9" ht="12" customHeight="1">
      <c r="A168" s="186">
        <f>F168/K128*(D130+K128)</f>
        <v>0.4595725150090289</v>
      </c>
      <c r="B168" s="186"/>
      <c r="C168" s="186"/>
      <c r="F168" s="186">
        <f>1/W125*Z129</f>
        <v>0.39391929857916763</v>
      </c>
      <c r="G168" s="186"/>
      <c r="H168" s="186"/>
      <c r="I168" s="12" t="s">
        <v>81</v>
      </c>
    </row>
    <row r="170" spans="1:24" ht="12" customHeight="1">
      <c r="A170" s="16" t="s">
        <v>59</v>
      </c>
      <c r="U170" s="183">
        <f>F175/K128*(R130+S130)</f>
        <v>0.25</v>
      </c>
      <c r="V170" s="183"/>
      <c r="W170" s="183"/>
      <c r="X170" s="14" t="s">
        <v>6</v>
      </c>
    </row>
    <row r="173" spans="1:11" ht="12" customHeight="1">
      <c r="A173" s="184">
        <f>F175/K128*(D130+K128)</f>
        <v>1.1666666666666665</v>
      </c>
      <c r="B173" s="184"/>
      <c r="C173" s="184"/>
      <c r="K173" s="14" t="s">
        <v>82</v>
      </c>
    </row>
    <row r="175" spans="6:9" ht="12" customHeight="1">
      <c r="F175" s="182">
        <f>1*F130</f>
        <v>1</v>
      </c>
      <c r="G175" s="182"/>
      <c r="H175" s="182"/>
      <c r="I175" s="14" t="s">
        <v>6</v>
      </c>
    </row>
    <row r="177" ht="12" customHeight="1">
      <c r="C177" s="8" t="s">
        <v>83</v>
      </c>
    </row>
    <row r="179" ht="12" customHeight="1">
      <c r="J179" t="s">
        <v>27</v>
      </c>
    </row>
    <row r="180" spans="4:20" ht="12" customHeight="1">
      <c r="D180" s="30"/>
      <c r="E180" s="30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  <c r="Q180" s="29"/>
      <c r="R180" s="30"/>
      <c r="S180" s="30"/>
      <c r="T180" s="30"/>
    </row>
    <row r="181" spans="14:21" ht="12" customHeight="1">
      <c r="N181" t="s">
        <v>3</v>
      </c>
      <c r="S181" t="s">
        <v>4</v>
      </c>
      <c r="U181" s="26" t="s">
        <v>6</v>
      </c>
    </row>
    <row r="182" ht="12" customHeight="1">
      <c r="U182" s="26">
        <v>3</v>
      </c>
    </row>
    <row r="183" spans="18:21" ht="12" customHeight="1">
      <c r="R183" t="s">
        <v>25</v>
      </c>
      <c r="U183" s="26"/>
    </row>
    <row r="184" spans="2:28" ht="12" customHeight="1">
      <c r="B184" s="25" t="s">
        <v>6</v>
      </c>
      <c r="U184" s="26" t="s">
        <v>6</v>
      </c>
      <c r="W184" s="190">
        <f>SQRT(Z188*Z188+AB184*AB184)</f>
        <v>7.615773105863909</v>
      </c>
      <c r="X184" s="190"/>
      <c r="Y184" s="190"/>
      <c r="AB184">
        <f>B185</f>
        <v>7</v>
      </c>
    </row>
    <row r="185" spans="2:21" ht="12" customHeight="1">
      <c r="B185" s="25">
        <v>7</v>
      </c>
      <c r="G185" t="s">
        <v>5</v>
      </c>
      <c r="U185" s="26">
        <v>2</v>
      </c>
    </row>
    <row r="186" ht="12" customHeight="1">
      <c r="P186" s="8" t="s">
        <v>1</v>
      </c>
    </row>
    <row r="187" spans="10:14" ht="12" customHeight="1">
      <c r="J187" t="s">
        <v>79</v>
      </c>
      <c r="K187" s="181">
        <f>F189+G189+K189+P189</f>
        <v>12</v>
      </c>
      <c r="L187" s="181"/>
      <c r="M187" s="181"/>
      <c r="N187" t="s">
        <v>6</v>
      </c>
    </row>
    <row r="188" spans="4:26" ht="12" customHeight="1">
      <c r="D188" s="8" t="s">
        <v>0</v>
      </c>
      <c r="Z188">
        <f>F189+G189</f>
        <v>3</v>
      </c>
    </row>
    <row r="189" spans="6:20" ht="12" customHeight="1">
      <c r="F189">
        <v>1</v>
      </c>
      <c r="G189">
        <v>2</v>
      </c>
      <c r="H189" t="s">
        <v>6</v>
      </c>
      <c r="K189">
        <v>6</v>
      </c>
      <c r="L189" t="s">
        <v>6</v>
      </c>
      <c r="P189">
        <v>3</v>
      </c>
      <c r="Q189" t="s">
        <v>6</v>
      </c>
      <c r="R189">
        <v>1</v>
      </c>
      <c r="S189">
        <v>2</v>
      </c>
      <c r="T189" t="s">
        <v>6</v>
      </c>
    </row>
    <row r="191" spans="1:23" ht="12" customHeight="1">
      <c r="A191" s="7" t="s">
        <v>7</v>
      </c>
      <c r="U191" s="179">
        <f>-1/K187*(R189+S189)</f>
        <v>-0.25</v>
      </c>
      <c r="V191" s="179"/>
      <c r="W191" s="179"/>
    </row>
    <row r="192" ht="12" customHeight="1">
      <c r="R192" s="6">
        <v>0</v>
      </c>
    </row>
    <row r="193" spans="1:3" ht="12" customHeight="1">
      <c r="A193" s="179"/>
      <c r="B193" s="179"/>
      <c r="C193" s="179"/>
    </row>
    <row r="194" ht="12" customHeight="1">
      <c r="F194" s="6">
        <v>1</v>
      </c>
    </row>
    <row r="195" spans="1:3" ht="12" customHeight="1">
      <c r="A195" s="179"/>
      <c r="B195" s="179"/>
      <c r="C195" s="179"/>
    </row>
    <row r="196" spans="1:5" ht="12" customHeight="1">
      <c r="A196" s="7"/>
      <c r="E196" s="6">
        <v>0</v>
      </c>
    </row>
    <row r="197" spans="21:23" ht="12" customHeight="1">
      <c r="U197" s="179">
        <f>1/K187*(K187+R189+S189)</f>
        <v>1.25</v>
      </c>
      <c r="V197" s="179"/>
      <c r="W197" s="179"/>
    </row>
    <row r="198" ht="12" customHeight="1">
      <c r="Q198" s="6">
        <v>1</v>
      </c>
    </row>
    <row r="200" spans="1:18" ht="12" customHeight="1">
      <c r="A200" s="22" t="s">
        <v>76</v>
      </c>
      <c r="R200" s="12">
        <v>1</v>
      </c>
    </row>
    <row r="202" spans="1:23" ht="12" customHeight="1">
      <c r="A202" s="16" t="s">
        <v>77</v>
      </c>
      <c r="U202" s="189">
        <f>-S189</f>
        <v>-2</v>
      </c>
      <c r="V202" s="189"/>
      <c r="W202" s="14" t="s">
        <v>6</v>
      </c>
    </row>
    <row r="204" spans="15:17" ht="12" customHeight="1">
      <c r="O204" s="186">
        <f>-1/K187*(F189+G189+K189)</f>
        <v>-0.75</v>
      </c>
      <c r="P204" s="186"/>
      <c r="Q204" s="186"/>
    </row>
    <row r="205" spans="1:23" ht="12" customHeight="1">
      <c r="A205" s="22" t="s">
        <v>57</v>
      </c>
      <c r="U205" s="186">
        <f>U191</f>
        <v>-0.25</v>
      </c>
      <c r="V205" s="186"/>
      <c r="W205" s="186"/>
    </row>
    <row r="206" spans="1:14" ht="12" customHeight="1">
      <c r="A206" s="186"/>
      <c r="B206" s="188"/>
      <c r="C206" s="188"/>
      <c r="L206" s="186">
        <f>1/K187*P189</f>
        <v>0.25</v>
      </c>
      <c r="M206" s="186"/>
      <c r="N206" s="186"/>
    </row>
    <row r="208" spans="1:24" ht="12" customHeight="1">
      <c r="A208" s="187"/>
      <c r="B208" s="187"/>
      <c r="C208" s="14"/>
      <c r="U208" s="184">
        <f>-L211/P189*(R189+S189)</f>
        <v>-2.25</v>
      </c>
      <c r="V208" s="184"/>
      <c r="W208" s="184"/>
      <c r="X208" s="14" t="s">
        <v>6</v>
      </c>
    </row>
    <row r="209" ht="12" customHeight="1">
      <c r="A209" s="16" t="s">
        <v>56</v>
      </c>
    </row>
    <row r="211" spans="12:15" ht="12" customHeight="1">
      <c r="L211" s="184">
        <f>(F189+G189+K189)*P189/K187</f>
        <v>2.25</v>
      </c>
      <c r="M211" s="184"/>
      <c r="N211" s="184"/>
      <c r="O211" s="14" t="s">
        <v>6</v>
      </c>
    </row>
    <row r="212" spans="21:23" ht="12" customHeight="1">
      <c r="U212" s="180">
        <f>-U197</f>
        <v>-1.25</v>
      </c>
      <c r="V212" s="185"/>
      <c r="W212" s="185"/>
    </row>
    <row r="213" ht="12" customHeight="1">
      <c r="A213" s="24" t="s">
        <v>78</v>
      </c>
    </row>
    <row r="214" spans="1:17" ht="12" customHeight="1">
      <c r="A214" s="180"/>
      <c r="B214" s="185"/>
      <c r="C214" s="185"/>
      <c r="Q214" s="27">
        <v>-1</v>
      </c>
    </row>
    <row r="215" spans="4:6" ht="12" customHeight="1">
      <c r="D215" s="180">
        <f>C218/K187*(K187-F189)</f>
        <v>-0.8425496108498863</v>
      </c>
      <c r="E215" s="180"/>
      <c r="F215" s="180"/>
    </row>
    <row r="216" spans="1:14" ht="12" customHeight="1">
      <c r="A216" s="180"/>
      <c r="B216" s="180"/>
      <c r="C216" s="180"/>
      <c r="N216" s="28" t="s">
        <v>80</v>
      </c>
    </row>
    <row r="217" ht="12" customHeight="1">
      <c r="A217" s="24" t="s">
        <v>85</v>
      </c>
    </row>
    <row r="218" spans="3:23" ht="12" customHeight="1">
      <c r="C218" s="198">
        <f>-1/W184*AB184</f>
        <v>-0.9191450300180578</v>
      </c>
      <c r="D218" s="198"/>
      <c r="E218" s="198"/>
      <c r="G218" s="180">
        <f>-C218/K187*F189</f>
        <v>0.07659541916817149</v>
      </c>
      <c r="H218" s="180"/>
      <c r="I218" s="180"/>
      <c r="U218" s="180">
        <f>-C218/K187*(R189+S189)</f>
        <v>0.22978625750451448</v>
      </c>
      <c r="V218" s="180"/>
      <c r="W218" s="180"/>
    </row>
    <row r="219" ht="12" customHeight="1">
      <c r="E219" s="27" t="s">
        <v>84</v>
      </c>
    </row>
    <row r="220" spans="5:8" ht="12" customHeight="1">
      <c r="E220" s="12" t="s">
        <v>84</v>
      </c>
      <c r="F220" s="12"/>
      <c r="G220" s="12"/>
      <c r="H220" s="12"/>
    </row>
    <row r="221" spans="1:23" ht="12" customHeight="1">
      <c r="A221" s="22" t="s">
        <v>86</v>
      </c>
      <c r="G221" s="186">
        <f>-F223/K187*F189</f>
        <v>-0.032826608214930636</v>
      </c>
      <c r="H221" s="186"/>
      <c r="I221" s="186"/>
      <c r="U221" s="186">
        <f>-F223/K187*(R189+S189)</f>
        <v>-0.09847982464479191</v>
      </c>
      <c r="V221" s="186"/>
      <c r="W221" s="186"/>
    </row>
    <row r="222" spans="4:6" ht="12" customHeight="1">
      <c r="D222" s="186">
        <f>F223/(K187)*(K187-F189)</f>
        <v>0.36109269036423697</v>
      </c>
      <c r="E222" s="186"/>
      <c r="F222" s="186"/>
    </row>
    <row r="223" spans="1:9" ht="12" customHeight="1">
      <c r="A223" s="186"/>
      <c r="B223" s="186"/>
      <c r="C223" s="186"/>
      <c r="F223" s="197">
        <f>1/W184*Z188</f>
        <v>0.39391929857916763</v>
      </c>
      <c r="G223" s="197"/>
      <c r="H223" s="197"/>
      <c r="I223" s="12" t="s">
        <v>81</v>
      </c>
    </row>
    <row r="225" spans="1:24" ht="12" customHeight="1">
      <c r="A225" s="16" t="s">
        <v>59</v>
      </c>
      <c r="U225" s="183">
        <f>-F229/(K187-F130)*(R189+S189)</f>
        <v>-0.25</v>
      </c>
      <c r="V225" s="183"/>
      <c r="W225" s="183"/>
      <c r="X225" s="14" t="s">
        <v>6</v>
      </c>
    </row>
    <row r="228" ht="12" customHeight="1">
      <c r="A228" s="14" t="s">
        <v>87</v>
      </c>
    </row>
    <row r="229" spans="6:11" ht="12" customHeight="1">
      <c r="F229" s="184">
        <f>F189*(K187-F189)/K187</f>
        <v>0.9166666666666666</v>
      </c>
      <c r="G229" s="184"/>
      <c r="H229" s="184"/>
      <c r="I229" s="14" t="s">
        <v>6</v>
      </c>
      <c r="K229" s="14" t="s">
        <v>82</v>
      </c>
    </row>
    <row r="230" ht="12" customHeight="1">
      <c r="C230" s="8" t="s">
        <v>88</v>
      </c>
    </row>
    <row r="231" ht="12" customHeight="1">
      <c r="E231" s="8"/>
    </row>
    <row r="232" spans="5:18" ht="12" customHeight="1">
      <c r="E232" t="s">
        <v>26</v>
      </c>
      <c r="J232" t="s">
        <v>91</v>
      </c>
      <c r="R232" t="s">
        <v>26</v>
      </c>
    </row>
    <row r="233" spans="4:25" ht="12" customHeight="1">
      <c r="D233" s="20"/>
      <c r="E233" s="20"/>
      <c r="F233" s="20"/>
      <c r="G233" s="20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0"/>
      <c r="S233" s="20"/>
      <c r="T233" s="20"/>
      <c r="U233" s="20"/>
      <c r="Y233" t="s">
        <v>92</v>
      </c>
    </row>
    <row r="234" spans="3:25" ht="12" customHeight="1">
      <c r="C234" t="s">
        <v>89</v>
      </c>
      <c r="I234" s="8" t="s">
        <v>2</v>
      </c>
      <c r="L234" s="2" t="s">
        <v>3</v>
      </c>
      <c r="M234" s="8" t="s">
        <v>22</v>
      </c>
      <c r="Q234" s="2" t="s">
        <v>4</v>
      </c>
      <c r="Y234" t="s">
        <v>93</v>
      </c>
    </row>
    <row r="235" spans="8:25" ht="12" customHeight="1">
      <c r="H235">
        <v>1</v>
      </c>
      <c r="I235" t="s">
        <v>6</v>
      </c>
      <c r="W235" s="25" t="s">
        <v>6</v>
      </c>
      <c r="Y235" t="s">
        <v>94</v>
      </c>
    </row>
    <row r="236" spans="23:25" ht="12" customHeight="1">
      <c r="W236" s="25">
        <v>5</v>
      </c>
      <c r="Y236" t="s">
        <v>95</v>
      </c>
    </row>
    <row r="237" ht="12" customHeight="1">
      <c r="Y237" t="s">
        <v>96</v>
      </c>
    </row>
    <row r="238" spans="5:20" ht="12" customHeight="1">
      <c r="E238" s="8" t="s">
        <v>0</v>
      </c>
      <c r="K238" t="s">
        <v>79</v>
      </c>
      <c r="L238" s="181">
        <v>14</v>
      </c>
      <c r="M238" s="181"/>
      <c r="N238" t="s">
        <v>6</v>
      </c>
      <c r="T238" s="8" t="s">
        <v>1</v>
      </c>
    </row>
    <row r="239" ht="12" customHeight="1">
      <c r="H239" t="s">
        <v>90</v>
      </c>
    </row>
    <row r="240" spans="4:21" ht="12" customHeight="1">
      <c r="D240">
        <v>2</v>
      </c>
      <c r="E240" t="s">
        <v>6</v>
      </c>
      <c r="F240">
        <v>2</v>
      </c>
      <c r="G240" t="s">
        <v>6</v>
      </c>
      <c r="I240">
        <v>5</v>
      </c>
      <c r="J240" t="s">
        <v>6</v>
      </c>
      <c r="O240">
        <v>5</v>
      </c>
      <c r="P240" t="s">
        <v>6</v>
      </c>
      <c r="R240">
        <v>2</v>
      </c>
      <c r="S240" t="s">
        <v>6</v>
      </c>
      <c r="T240">
        <v>2</v>
      </c>
      <c r="U240" t="s">
        <v>6</v>
      </c>
    </row>
    <row r="242" spans="1:24" ht="12" customHeight="1">
      <c r="A242" s="7" t="s">
        <v>101</v>
      </c>
      <c r="V242" s="179">
        <f>-1/L238*T240</f>
        <v>-0.14285714285714285</v>
      </c>
      <c r="W242" s="179"/>
      <c r="X242" s="179"/>
    </row>
    <row r="243" ht="12" customHeight="1">
      <c r="T243" s="6">
        <v>0</v>
      </c>
    </row>
    <row r="244" spans="1:3" ht="12" customHeight="1">
      <c r="A244" s="179">
        <f>1/L238*(L238+D240)</f>
        <v>1.1428571428571428</v>
      </c>
      <c r="B244" s="179"/>
      <c r="C244" s="179"/>
    </row>
    <row r="245" spans="1:6" ht="12" customHeight="1">
      <c r="A245" s="33"/>
      <c r="B245" s="33"/>
      <c r="C245" s="33"/>
      <c r="F245" s="6">
        <v>1</v>
      </c>
    </row>
    <row r="246" spans="1:3" ht="12" customHeight="1">
      <c r="A246" s="179">
        <f>V242</f>
        <v>-0.14285714285714285</v>
      </c>
      <c r="B246" s="179"/>
      <c r="C246" s="179"/>
    </row>
    <row r="247" spans="1:24" ht="12" customHeight="1">
      <c r="A247" s="7" t="s">
        <v>98</v>
      </c>
      <c r="B247" s="33"/>
      <c r="C247" s="33"/>
      <c r="E247" s="6">
        <v>0</v>
      </c>
      <c r="V247" s="34"/>
      <c r="W247" s="34"/>
      <c r="X247" s="34"/>
    </row>
    <row r="248" spans="1:24" ht="12" customHeight="1">
      <c r="A248" s="33"/>
      <c r="B248" s="33"/>
      <c r="C248" s="33"/>
      <c r="V248" s="179">
        <f>A244</f>
        <v>1.1428571428571428</v>
      </c>
      <c r="W248" s="179"/>
      <c r="X248" s="179"/>
    </row>
    <row r="249" spans="1:24" ht="12" customHeight="1">
      <c r="A249" s="33"/>
      <c r="B249" s="33"/>
      <c r="C249" s="33"/>
      <c r="S249" s="6">
        <v>1</v>
      </c>
      <c r="V249" s="34"/>
      <c r="W249" s="34"/>
      <c r="X249" s="34"/>
    </row>
    <row r="250" spans="1:24" ht="12" customHeight="1">
      <c r="A250" s="179">
        <f>V250</f>
        <v>-0.19999999999999998</v>
      </c>
      <c r="B250" s="179"/>
      <c r="C250" s="179"/>
      <c r="F250" s="35">
        <v>0</v>
      </c>
      <c r="K250" s="179">
        <f>0.5*(F240+I240)/W236</f>
        <v>0.7</v>
      </c>
      <c r="L250" s="179"/>
      <c r="M250" s="179"/>
      <c r="N250" s="179"/>
      <c r="S250" s="6">
        <v>0</v>
      </c>
      <c r="V250" s="179">
        <f>-K250/(O240+R240)*T240</f>
        <v>-0.19999999999999998</v>
      </c>
      <c r="W250" s="179"/>
      <c r="X250" s="179"/>
    </row>
    <row r="251" spans="1:24" ht="12" customHeight="1">
      <c r="A251" s="7" t="s">
        <v>99</v>
      </c>
      <c r="B251" s="33"/>
      <c r="C251" s="33"/>
      <c r="V251" s="34"/>
      <c r="W251" s="34"/>
      <c r="X251" s="34"/>
    </row>
    <row r="252" spans="1:24" ht="12" customHeight="1">
      <c r="A252" s="33"/>
      <c r="B252" s="33"/>
      <c r="C252" s="33"/>
      <c r="V252" s="34"/>
      <c r="W252" s="34"/>
      <c r="X252" s="34"/>
    </row>
    <row r="253" spans="1:24" ht="12" customHeight="1">
      <c r="A253" s="33"/>
      <c r="B253" s="33"/>
      <c r="C253" s="33"/>
      <c r="K253" s="179">
        <f>-K250</f>
        <v>-0.7</v>
      </c>
      <c r="L253" s="179"/>
      <c r="M253" s="179"/>
      <c r="N253" s="179"/>
      <c r="V253" s="34"/>
      <c r="W253" s="34"/>
      <c r="X253" s="34"/>
    </row>
    <row r="254" spans="1:24" ht="12" customHeight="1">
      <c r="A254" s="7" t="s">
        <v>100</v>
      </c>
      <c r="B254" s="33"/>
      <c r="C254" s="33"/>
      <c r="V254" s="34"/>
      <c r="W254" s="34"/>
      <c r="X254" s="34"/>
    </row>
    <row r="255" spans="1:24" ht="12" customHeight="1">
      <c r="A255" s="179">
        <f>-A250</f>
        <v>0.19999999999999998</v>
      </c>
      <c r="B255" s="179"/>
      <c r="C255" s="179"/>
      <c r="V255" s="179">
        <f>-V250</f>
        <v>0.19999999999999998</v>
      </c>
      <c r="W255" s="179"/>
      <c r="X255" s="179"/>
    </row>
    <row r="256" spans="22:24" ht="12" customHeight="1">
      <c r="V256" s="34"/>
      <c r="W256" s="34"/>
      <c r="X256" s="34"/>
    </row>
    <row r="257" spans="1:24" ht="12" customHeight="1">
      <c r="A257" s="180">
        <f>A250</f>
        <v>-0.19999999999999998</v>
      </c>
      <c r="B257" s="180"/>
      <c r="C257" s="180"/>
      <c r="F257" s="32">
        <v>0</v>
      </c>
      <c r="K257" s="180">
        <f>K250</f>
        <v>0.7</v>
      </c>
      <c r="L257" s="180"/>
      <c r="M257" s="180"/>
      <c r="N257" s="180"/>
      <c r="S257" s="27">
        <v>0</v>
      </c>
      <c r="V257" s="180">
        <f>V250</f>
        <v>-0.19999999999999998</v>
      </c>
      <c r="W257" s="180"/>
      <c r="X257" s="180"/>
    </row>
    <row r="258" spans="1:22" ht="12" customHeight="1">
      <c r="A258" s="24" t="s">
        <v>97</v>
      </c>
      <c r="S258" s="24" t="s">
        <v>102</v>
      </c>
      <c r="V258" s="24" t="s">
        <v>103</v>
      </c>
    </row>
    <row r="260" ht="12" customHeight="1">
      <c r="A260" s="22" t="s">
        <v>61</v>
      </c>
    </row>
    <row r="264" ht="12" customHeight="1">
      <c r="A264" s="22" t="s">
        <v>57</v>
      </c>
    </row>
    <row r="268" ht="12" customHeight="1">
      <c r="A268" s="22" t="s">
        <v>76</v>
      </c>
    </row>
    <row r="272" ht="12" customHeight="1">
      <c r="A272" s="16" t="s">
        <v>60</v>
      </c>
    </row>
    <row r="276" ht="12" customHeight="1">
      <c r="A276" s="16" t="s">
        <v>56</v>
      </c>
    </row>
    <row r="278" ht="12" customHeight="1">
      <c r="C278" t="s">
        <v>106</v>
      </c>
    </row>
    <row r="280" spans="1:5" ht="12" customHeight="1">
      <c r="A280" s="16" t="s">
        <v>77</v>
      </c>
      <c r="E280" t="s">
        <v>104</v>
      </c>
    </row>
    <row r="282" ht="12" customHeight="1">
      <c r="B282" t="s">
        <v>105</v>
      </c>
    </row>
    <row r="283" ht="12" customHeight="1">
      <c r="I283" t="s">
        <v>81</v>
      </c>
    </row>
  </sheetData>
  <mergeCells count="175">
    <mergeCell ref="AJ25:AL25"/>
    <mergeCell ref="B22:C22"/>
    <mergeCell ref="E22:F22"/>
    <mergeCell ref="AB25:AD25"/>
    <mergeCell ref="AF25:AH25"/>
    <mergeCell ref="T27:V27"/>
    <mergeCell ref="V29:X29"/>
    <mergeCell ref="V31:X31"/>
    <mergeCell ref="AB21:AD21"/>
    <mergeCell ref="AB22:AD22"/>
    <mergeCell ref="AB30:AD30"/>
    <mergeCell ref="U47:W47"/>
    <mergeCell ref="AB59:AD59"/>
    <mergeCell ref="AF59:AH59"/>
    <mergeCell ref="AJ66:AL66"/>
    <mergeCell ref="AJ58:AL58"/>
    <mergeCell ref="AB54:AD54"/>
    <mergeCell ref="AB55:AD55"/>
    <mergeCell ref="AB58:AD58"/>
    <mergeCell ref="AF58:AH58"/>
    <mergeCell ref="AJ65:AL65"/>
    <mergeCell ref="AE36:AG36"/>
    <mergeCell ref="AJ36:AL36"/>
    <mergeCell ref="AF45:AH45"/>
    <mergeCell ref="AJ45:AL45"/>
    <mergeCell ref="AF30:AH30"/>
    <mergeCell ref="AJ30:AL30"/>
    <mergeCell ref="AB27:AD27"/>
    <mergeCell ref="AF27:AH27"/>
    <mergeCell ref="AJ27:AL27"/>
    <mergeCell ref="AB28:AD28"/>
    <mergeCell ref="AF28:AH28"/>
    <mergeCell ref="AJ28:AL28"/>
    <mergeCell ref="AB20:AD20"/>
    <mergeCell ref="AF20:AH20"/>
    <mergeCell ref="AJ20:AL20"/>
    <mergeCell ref="AB24:AD24"/>
    <mergeCell ref="AF24:AH24"/>
    <mergeCell ref="AJ24:AL24"/>
    <mergeCell ref="AJ21:AL21"/>
    <mergeCell ref="AJ22:AL22"/>
    <mergeCell ref="AF21:AH21"/>
    <mergeCell ref="AF22:AH22"/>
    <mergeCell ref="AA3:AC3"/>
    <mergeCell ref="AA4:AC4"/>
    <mergeCell ref="AI4:AK4"/>
    <mergeCell ref="AB19:AD19"/>
    <mergeCell ref="AF19:AH19"/>
    <mergeCell ref="AJ19:AL19"/>
    <mergeCell ref="AI5:AK5"/>
    <mergeCell ref="AI6:AK6"/>
    <mergeCell ref="AI7:AK7"/>
    <mergeCell ref="AI3:AK3"/>
    <mergeCell ref="K253:N253"/>
    <mergeCell ref="A255:C255"/>
    <mergeCell ref="V255:X255"/>
    <mergeCell ref="A257:C257"/>
    <mergeCell ref="K257:N257"/>
    <mergeCell ref="V257:X257"/>
    <mergeCell ref="A246:C246"/>
    <mergeCell ref="V248:X248"/>
    <mergeCell ref="A250:C250"/>
    <mergeCell ref="K250:N250"/>
    <mergeCell ref="V250:X250"/>
    <mergeCell ref="F229:H229"/>
    <mergeCell ref="L238:M238"/>
    <mergeCell ref="V242:X242"/>
    <mergeCell ref="A244:C244"/>
    <mergeCell ref="D222:F222"/>
    <mergeCell ref="A223:C223"/>
    <mergeCell ref="F223:H223"/>
    <mergeCell ref="U225:W225"/>
    <mergeCell ref="G218:I218"/>
    <mergeCell ref="U218:W218"/>
    <mergeCell ref="G221:I221"/>
    <mergeCell ref="U221:W221"/>
    <mergeCell ref="A214:C214"/>
    <mergeCell ref="D215:F215"/>
    <mergeCell ref="A216:C216"/>
    <mergeCell ref="C218:E218"/>
    <mergeCell ref="A208:B208"/>
    <mergeCell ref="U208:W208"/>
    <mergeCell ref="L211:N211"/>
    <mergeCell ref="U212:W212"/>
    <mergeCell ref="U202:V202"/>
    <mergeCell ref="O204:Q204"/>
    <mergeCell ref="U205:W205"/>
    <mergeCell ref="A206:C206"/>
    <mergeCell ref="L206:N206"/>
    <mergeCell ref="U191:W191"/>
    <mergeCell ref="A193:C193"/>
    <mergeCell ref="A195:C195"/>
    <mergeCell ref="U197:W197"/>
    <mergeCell ref="A173:C173"/>
    <mergeCell ref="F175:H175"/>
    <mergeCell ref="W184:Y184"/>
    <mergeCell ref="K187:M187"/>
    <mergeCell ref="U166:W166"/>
    <mergeCell ref="A168:C168"/>
    <mergeCell ref="F168:H168"/>
    <mergeCell ref="U170:W170"/>
    <mergeCell ref="A159:C159"/>
    <mergeCell ref="A161:C161"/>
    <mergeCell ref="F163:H163"/>
    <mergeCell ref="U163:W163"/>
    <mergeCell ref="A153:B153"/>
    <mergeCell ref="U153:W153"/>
    <mergeCell ref="L156:N156"/>
    <mergeCell ref="U157:W157"/>
    <mergeCell ref="O149:Q149"/>
    <mergeCell ref="U150:W150"/>
    <mergeCell ref="A151:C151"/>
    <mergeCell ref="L151:N151"/>
    <mergeCell ref="A136:C136"/>
    <mergeCell ref="U138:W138"/>
    <mergeCell ref="A142:B142"/>
    <mergeCell ref="U147:V147"/>
    <mergeCell ref="W125:Y125"/>
    <mergeCell ref="K128:M128"/>
    <mergeCell ref="U132:W132"/>
    <mergeCell ref="A134:C134"/>
    <mergeCell ref="AG106:AI106"/>
    <mergeCell ref="AB108:AD108"/>
    <mergeCell ref="AG109:AI109"/>
    <mergeCell ref="AA111:AC111"/>
    <mergeCell ref="AG100:AI100"/>
    <mergeCell ref="V101:X101"/>
    <mergeCell ref="I104:K104"/>
    <mergeCell ref="Z105:AB105"/>
    <mergeCell ref="I96:K96"/>
    <mergeCell ref="C97:E97"/>
    <mergeCell ref="J99:L99"/>
    <mergeCell ref="J100:L100"/>
    <mergeCell ref="H91:J91"/>
    <mergeCell ref="D92:F92"/>
    <mergeCell ref="V93:X93"/>
    <mergeCell ref="AG93:AI93"/>
    <mergeCell ref="V87:X87"/>
    <mergeCell ref="G59:I59"/>
    <mergeCell ref="AG79:AI79"/>
    <mergeCell ref="AG84:AI84"/>
    <mergeCell ref="K59:M59"/>
    <mergeCell ref="V56:X56"/>
    <mergeCell ref="D56:F56"/>
    <mergeCell ref="G55:I55"/>
    <mergeCell ref="N55:P55"/>
    <mergeCell ref="G47:I47"/>
    <mergeCell ref="C52:E52"/>
    <mergeCell ref="J54:L54"/>
    <mergeCell ref="J55:L55"/>
    <mergeCell ref="A32:C32"/>
    <mergeCell ref="V36:X36"/>
    <mergeCell ref="D37:F37"/>
    <mergeCell ref="AB45:AD45"/>
    <mergeCell ref="H45:J45"/>
    <mergeCell ref="Z36:AB36"/>
    <mergeCell ref="D46:F46"/>
    <mergeCell ref="V48:X48"/>
    <mergeCell ref="AB56:AD56"/>
    <mergeCell ref="AF54:AH54"/>
    <mergeCell ref="AF55:AH55"/>
    <mergeCell ref="AF56:AH56"/>
    <mergeCell ref="L49:N49"/>
    <mergeCell ref="I50:K50"/>
    <mergeCell ref="R46:T46"/>
    <mergeCell ref="N46:P46"/>
    <mergeCell ref="AJ52:AL52"/>
    <mergeCell ref="AB47:AD47"/>
    <mergeCell ref="AF47:AH47"/>
    <mergeCell ref="AB48:AD48"/>
    <mergeCell ref="AF48:AH48"/>
    <mergeCell ref="AB49:AD49"/>
    <mergeCell ref="AF49:AH49"/>
    <mergeCell ref="AB52:AD52"/>
    <mergeCell ref="AF52:AH52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r:id="rId2"/>
  <rowBreaks count="3" manualBreakCount="3">
    <brk id="117" max="255" man="1"/>
    <brk id="176" max="255" man="1"/>
    <brk id="2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44"/>
  <sheetViews>
    <sheetView workbookViewId="0" topLeftCell="A4">
      <pane ySplit="1215" topLeftCell="BM230" activePane="bottomLeft" state="split"/>
      <selection pane="topLeft" activeCell="D10" sqref="D10"/>
      <selection pane="bottomLeft" activeCell="E237" sqref="E237"/>
    </sheetView>
  </sheetViews>
  <sheetFormatPr defaultColWidth="9.00390625" defaultRowHeight="12" customHeight="1"/>
  <cols>
    <col min="1" max="16384" width="2.875" style="0" customWidth="1"/>
  </cols>
  <sheetData>
    <row r="1" ht="12" customHeight="1">
      <c r="C1" s="8" t="s">
        <v>137</v>
      </c>
    </row>
    <row r="3" spans="8:24" ht="12" customHeight="1">
      <c r="H3" s="40" t="s">
        <v>151</v>
      </c>
      <c r="I3" s="40"/>
      <c r="J3" s="40"/>
      <c r="K3" s="40"/>
      <c r="L3" s="40" t="s">
        <v>152</v>
      </c>
      <c r="M3" s="40"/>
      <c r="N3" s="40"/>
      <c r="O3" s="40"/>
      <c r="P3" s="40" t="s">
        <v>153</v>
      </c>
      <c r="Q3" s="40"/>
      <c r="R3" s="40"/>
      <c r="S3" s="40"/>
      <c r="T3" s="40" t="s">
        <v>154</v>
      </c>
      <c r="U3" s="40"/>
      <c r="V3" s="40"/>
      <c r="W3" s="40"/>
      <c r="X3" s="40" t="s">
        <v>155</v>
      </c>
    </row>
    <row r="4" spans="6:19" ht="12" customHeight="1">
      <c r="F4" t="s">
        <v>2</v>
      </c>
      <c r="I4" t="s">
        <v>3</v>
      </c>
      <c r="S4" t="s">
        <v>4</v>
      </c>
    </row>
    <row r="5" spans="5:26" ht="12" customHeight="1">
      <c r="E5" s="40">
        <v>4</v>
      </c>
      <c r="F5" s="40" t="s">
        <v>6</v>
      </c>
      <c r="I5" s="40">
        <v>4</v>
      </c>
      <c r="J5" s="40" t="s">
        <v>6</v>
      </c>
      <c r="K5" s="8" t="s">
        <v>0</v>
      </c>
      <c r="M5" s="40">
        <v>4</v>
      </c>
      <c r="N5" s="40" t="s">
        <v>6</v>
      </c>
      <c r="Q5" s="40">
        <v>4</v>
      </c>
      <c r="R5" s="40" t="s">
        <v>6</v>
      </c>
      <c r="U5" s="40">
        <v>4</v>
      </c>
      <c r="V5" s="40" t="s">
        <v>6</v>
      </c>
      <c r="X5" s="8" t="s">
        <v>1</v>
      </c>
      <c r="Y5" s="40">
        <v>4</v>
      </c>
      <c r="Z5" s="40" t="s">
        <v>6</v>
      </c>
    </row>
    <row r="7" spans="4:21" ht="12" customHeight="1">
      <c r="D7">
        <v>2</v>
      </c>
      <c r="E7" t="s">
        <v>6</v>
      </c>
      <c r="G7">
        <v>4</v>
      </c>
      <c r="H7" t="s">
        <v>6</v>
      </c>
      <c r="J7">
        <v>1</v>
      </c>
      <c r="N7">
        <v>8</v>
      </c>
      <c r="O7" t="s">
        <v>6</v>
      </c>
      <c r="T7">
        <v>5</v>
      </c>
      <c r="U7" t="s">
        <v>6</v>
      </c>
    </row>
    <row r="9" ht="12" customHeight="1">
      <c r="A9" s="49" t="s">
        <v>162</v>
      </c>
    </row>
    <row r="11" ht="12" customHeight="1">
      <c r="I11" s="39">
        <v>1</v>
      </c>
    </row>
    <row r="12" ht="12" customHeight="1">
      <c r="A12" s="49" t="s">
        <v>161</v>
      </c>
    </row>
    <row r="14" ht="12" customHeight="1">
      <c r="M14" s="39">
        <v>1</v>
      </c>
    </row>
    <row r="15" ht="12" customHeight="1">
      <c r="A15" s="49" t="s">
        <v>163</v>
      </c>
    </row>
    <row r="17" ht="12" customHeight="1">
      <c r="Q17" s="39">
        <v>1</v>
      </c>
    </row>
    <row r="18" ht="12" customHeight="1">
      <c r="A18" s="49" t="s">
        <v>164</v>
      </c>
    </row>
    <row r="20" ht="12" customHeight="1">
      <c r="U20" s="39">
        <v>1</v>
      </c>
    </row>
    <row r="21" ht="12" customHeight="1">
      <c r="A21" s="49" t="s">
        <v>165</v>
      </c>
    </row>
    <row r="23" ht="12" customHeight="1">
      <c r="Y23" s="39">
        <v>1</v>
      </c>
    </row>
    <row r="24" ht="12" customHeight="1">
      <c r="Y24" s="39"/>
    </row>
    <row r="25" ht="12.75">
      <c r="P25" s="49" t="s">
        <v>160</v>
      </c>
    </row>
    <row r="26" spans="19:21" ht="12" customHeight="1">
      <c r="S26" s="167">
        <f>-1/(N7+T7)*N7</f>
        <v>-0.6153846153846154</v>
      </c>
      <c r="T26" s="167"/>
      <c r="U26" s="167"/>
    </row>
    <row r="27" spans="6:26" ht="12.75">
      <c r="F27" s="49" t="s">
        <v>156</v>
      </c>
      <c r="G27" s="42"/>
      <c r="H27" s="42"/>
      <c r="I27" s="42"/>
      <c r="J27" s="42"/>
      <c r="K27" s="49" t="s">
        <v>157</v>
      </c>
      <c r="L27" s="42"/>
      <c r="M27" s="42"/>
      <c r="N27" s="42"/>
      <c r="O27" s="42"/>
      <c r="P27" s="42"/>
      <c r="Q27" s="42"/>
      <c r="R27" s="42"/>
      <c r="T27" s="49" t="s">
        <v>158</v>
      </c>
      <c r="U27" s="42"/>
      <c r="V27" s="42"/>
      <c r="W27" s="42"/>
      <c r="X27" s="49" t="s">
        <v>159</v>
      </c>
      <c r="Y27" s="42"/>
      <c r="Z27" s="42"/>
    </row>
    <row r="28" spans="1:26" ht="12" customHeight="1">
      <c r="A28" s="22" t="s">
        <v>76</v>
      </c>
      <c r="T28" s="165">
        <f>P30/T7*U5</f>
        <v>0.3076923076923077</v>
      </c>
      <c r="U28" s="165"/>
      <c r="V28" s="165"/>
      <c r="X28" s="173"/>
      <c r="Y28" s="173"/>
      <c r="Z28" s="173"/>
    </row>
    <row r="29" spans="3:18" ht="12" customHeight="1">
      <c r="C29" s="167">
        <f>1/(N7+T7)*(J7+G7)</f>
        <v>0.38461538461538464</v>
      </c>
      <c r="D29" s="167"/>
      <c r="E29" s="167"/>
      <c r="L29" s="165">
        <f>S26/N7*(E5+I5-D7-G7-J7)</f>
        <v>-0.07692307692307693</v>
      </c>
      <c r="M29" s="165"/>
      <c r="N29" s="165"/>
      <c r="P29" s="165">
        <f>S26/N7*(E5+I5+M5-D7-G7-J7)</f>
        <v>-0.38461538461538464</v>
      </c>
      <c r="Q29" s="165"/>
      <c r="R29" s="165"/>
    </row>
    <row r="30" spans="16:18" ht="12" customHeight="1">
      <c r="P30" s="157">
        <f>1/(N7+T7)*T7</f>
        <v>0.38461538461538464</v>
      </c>
      <c r="Q30" s="157"/>
      <c r="R30" s="157"/>
    </row>
    <row r="31" spans="8:10" ht="12" customHeight="1">
      <c r="H31" s="165">
        <f>C29/(G7+J7)*(G7+J7+D7-E5)</f>
        <v>0.23076923076923078</v>
      </c>
      <c r="I31" s="165"/>
      <c r="J31" s="165"/>
    </row>
    <row r="32" spans="8:18" ht="12" customHeight="1">
      <c r="H32" s="46"/>
      <c r="I32" s="46"/>
      <c r="J32" s="46"/>
      <c r="P32" s="165">
        <f>P29</f>
        <v>-0.38461538461538464</v>
      </c>
      <c r="Q32" s="165"/>
      <c r="R32" s="165"/>
    </row>
    <row r="37" spans="12:14" ht="12" customHeight="1">
      <c r="L37" s="165">
        <f>L29</f>
        <v>-0.07692307692307693</v>
      </c>
      <c r="M37" s="165"/>
      <c r="N37" s="165"/>
    </row>
    <row r="40" spans="8:22" ht="12" customHeight="1">
      <c r="H40" s="165">
        <f>H31</f>
        <v>0.23076923076923078</v>
      </c>
      <c r="I40" s="165"/>
      <c r="J40" s="165"/>
      <c r="T40" s="165">
        <f>T28</f>
        <v>0.3076923076923077</v>
      </c>
      <c r="U40" s="165"/>
      <c r="V40" s="165"/>
    </row>
    <row r="46" ht="12" customHeight="1">
      <c r="A46" s="49" t="s">
        <v>172</v>
      </c>
    </row>
    <row r="53" ht="12" customHeight="1">
      <c r="B53" t="s">
        <v>166</v>
      </c>
    </row>
    <row r="54" ht="12" customHeight="1">
      <c r="B54" t="s">
        <v>167</v>
      </c>
    </row>
    <row r="55" ht="12" customHeight="1">
      <c r="B55" t="s">
        <v>168</v>
      </c>
    </row>
    <row r="57" spans="4:14" ht="25.5">
      <c r="D57" s="50" t="s">
        <v>170</v>
      </c>
      <c r="F57" s="51"/>
      <c r="G57" s="51"/>
      <c r="H57" s="52" t="s">
        <v>169</v>
      </c>
      <c r="I57" s="50" t="s">
        <v>171</v>
      </c>
      <c r="J57" s="51"/>
      <c r="K57" s="51"/>
      <c r="L57" s="51"/>
      <c r="M57" s="51"/>
      <c r="N57" s="51"/>
    </row>
    <row r="59" ht="12" customHeight="1">
      <c r="A59" s="8" t="s">
        <v>137</v>
      </c>
    </row>
    <row r="60" ht="12" customHeight="1">
      <c r="X60" s="1"/>
    </row>
    <row r="61" spans="4:24" ht="12" customHeight="1">
      <c r="D61" s="41"/>
      <c r="E61" s="41"/>
      <c r="G61" s="41"/>
      <c r="H61" s="41"/>
      <c r="I61" s="41"/>
      <c r="K61" s="41"/>
      <c r="L61" s="41"/>
      <c r="M61" s="41"/>
      <c r="N61" s="41"/>
      <c r="O61" s="41"/>
      <c r="P61" s="41"/>
      <c r="Q61" s="41"/>
      <c r="R61" s="41"/>
      <c r="T61" s="41"/>
      <c r="U61" s="41"/>
      <c r="W61" s="41"/>
      <c r="X61" s="41"/>
    </row>
    <row r="62" spans="5:26" ht="12" customHeight="1">
      <c r="E62" s="41" t="s">
        <v>2</v>
      </c>
      <c r="G62" s="2" t="s">
        <v>0</v>
      </c>
      <c r="I62" s="41" t="s">
        <v>3</v>
      </c>
      <c r="S62" s="41" t="s">
        <v>4</v>
      </c>
      <c r="U62" s="2" t="s">
        <v>1</v>
      </c>
      <c r="V62" s="41" t="s">
        <v>5</v>
      </c>
      <c r="Z62" t="s">
        <v>138</v>
      </c>
    </row>
    <row r="63" spans="1:26" ht="12" customHeight="1">
      <c r="A63" s="40"/>
      <c r="B63" s="40"/>
      <c r="C63" s="40">
        <v>3</v>
      </c>
      <c r="D63" s="40" t="s">
        <v>6</v>
      </c>
      <c r="E63" s="40"/>
      <c r="F63" s="40">
        <v>3</v>
      </c>
      <c r="G63" s="40" t="s">
        <v>6</v>
      </c>
      <c r="H63" s="40"/>
      <c r="I63" s="40">
        <v>3</v>
      </c>
      <c r="J63" s="40" t="s">
        <v>6</v>
      </c>
      <c r="K63" s="40"/>
      <c r="L63" s="40">
        <v>3</v>
      </c>
      <c r="M63" s="40" t="s">
        <v>6</v>
      </c>
      <c r="N63" s="40"/>
      <c r="O63" s="40">
        <v>3</v>
      </c>
      <c r="P63" s="40" t="s">
        <v>6</v>
      </c>
      <c r="Q63" s="40"/>
      <c r="R63" s="40">
        <v>3</v>
      </c>
      <c r="S63" s="40" t="s">
        <v>6</v>
      </c>
      <c r="T63" s="40"/>
      <c r="U63" s="40">
        <v>3</v>
      </c>
      <c r="V63" s="40" t="s">
        <v>6</v>
      </c>
      <c r="W63" s="40"/>
      <c r="X63" s="40">
        <v>3</v>
      </c>
      <c r="Y63" s="40" t="s">
        <v>6</v>
      </c>
      <c r="Z63" t="s">
        <v>139</v>
      </c>
    </row>
    <row r="64" spans="4:26" ht="12" customHeight="1">
      <c r="D64">
        <v>2</v>
      </c>
      <c r="E64" t="s">
        <v>6</v>
      </c>
      <c r="F64">
        <v>1</v>
      </c>
      <c r="H64">
        <v>3</v>
      </c>
      <c r="I64" t="s">
        <v>6</v>
      </c>
      <c r="M64">
        <v>11</v>
      </c>
      <c r="N64" t="s">
        <v>6</v>
      </c>
      <c r="V64">
        <v>4</v>
      </c>
      <c r="W64" t="s">
        <v>6</v>
      </c>
      <c r="Z64" t="s">
        <v>140</v>
      </c>
    </row>
    <row r="65" spans="4:26" ht="12" customHeight="1">
      <c r="D65" s="173">
        <v>-1</v>
      </c>
      <c r="E65" s="173"/>
      <c r="F65" s="173"/>
      <c r="Z65" t="s">
        <v>141</v>
      </c>
    </row>
    <row r="66" spans="1:26" ht="12" customHeight="1">
      <c r="A66" s="22" t="s">
        <v>61</v>
      </c>
      <c r="B66" s="3"/>
      <c r="Z66" t="s">
        <v>142</v>
      </c>
    </row>
    <row r="67" spans="6:26" ht="12" customHeight="1">
      <c r="F67" s="4">
        <v>-1</v>
      </c>
      <c r="Z67" t="s">
        <v>143</v>
      </c>
    </row>
    <row r="68" spans="1:26" ht="12" customHeight="1">
      <c r="A68" s="16" t="s">
        <v>60</v>
      </c>
      <c r="B68" s="3"/>
      <c r="Z68" t="s">
        <v>182</v>
      </c>
    </row>
    <row r="69" spans="3:26" ht="12" customHeight="1">
      <c r="C69" s="5">
        <f>-D64</f>
        <v>-2</v>
      </c>
      <c r="D69" s="5" t="s">
        <v>6</v>
      </c>
      <c r="E69" s="173">
        <v>-1</v>
      </c>
      <c r="F69" s="173"/>
      <c r="G69" s="173"/>
      <c r="Z69" t="s">
        <v>183</v>
      </c>
    </row>
    <row r="70" ht="12" customHeight="1">
      <c r="Z70" t="s">
        <v>144</v>
      </c>
    </row>
    <row r="71" spans="1:26" ht="12" customHeight="1">
      <c r="A71" s="22" t="s">
        <v>58</v>
      </c>
      <c r="B71" s="3"/>
      <c r="Z71" t="s">
        <v>145</v>
      </c>
    </row>
    <row r="72" spans="20:26" ht="12" customHeight="1">
      <c r="T72" s="4">
        <v>1</v>
      </c>
      <c r="Z72" t="s">
        <v>146</v>
      </c>
    </row>
    <row r="73" spans="22:26" ht="12" customHeight="1">
      <c r="V73" s="173">
        <v>1</v>
      </c>
      <c r="W73" s="173"/>
      <c r="X73" s="173"/>
      <c r="Z73" t="s">
        <v>147</v>
      </c>
    </row>
    <row r="74" ht="12" customHeight="1">
      <c r="Z74" t="s">
        <v>148</v>
      </c>
    </row>
    <row r="75" spans="1:26" ht="12" customHeight="1">
      <c r="A75" s="16" t="s">
        <v>59</v>
      </c>
      <c r="B75" s="3"/>
      <c r="Y75" s="5">
        <f>-V64</f>
        <v>-4</v>
      </c>
      <c r="Z75" s="5" t="s">
        <v>6</v>
      </c>
    </row>
    <row r="76" spans="22:24" ht="12" customHeight="1">
      <c r="V76" s="173">
        <v>-2</v>
      </c>
      <c r="W76" s="173"/>
      <c r="X76" s="173"/>
    </row>
    <row r="77" ht="12" customHeight="1">
      <c r="A77" s="7" t="s">
        <v>7</v>
      </c>
    </row>
    <row r="78" spans="22:24" ht="12" customHeight="1">
      <c r="V78" s="162">
        <f>-1/(H64+M64)*(V64)</f>
        <v>-0.2857142857142857</v>
      </c>
      <c r="W78" s="162"/>
      <c r="X78" s="162"/>
    </row>
    <row r="79" spans="1:24" ht="12" customHeight="1">
      <c r="A79" s="159">
        <f>1/(H64+M64)*(D64+F64+H64+M64)</f>
        <v>1.2142857142857142</v>
      </c>
      <c r="B79" s="159"/>
      <c r="C79" s="159"/>
      <c r="V79" s="166">
        <f>V78/2</f>
        <v>-0.14285714285714285</v>
      </c>
      <c r="W79" s="166"/>
      <c r="X79" s="166"/>
    </row>
    <row r="81" ht="12" customHeight="1">
      <c r="H81" s="6">
        <v>1</v>
      </c>
    </row>
    <row r="82" spans="4:6" ht="12" customHeight="1">
      <c r="D82" s="166">
        <f>A79/14*13</f>
        <v>1.1275510204081634</v>
      </c>
      <c r="E82" s="166"/>
      <c r="F82" s="166"/>
    </row>
    <row r="83" spans="1:24" ht="12" customHeight="1">
      <c r="A83" s="7" t="s">
        <v>8</v>
      </c>
      <c r="V83" s="162">
        <f>1/(H64+M64)*(H64+M64+V64)</f>
        <v>1.2857142857142856</v>
      </c>
      <c r="W83" s="162"/>
      <c r="X83" s="162"/>
    </row>
    <row r="84" spans="4:6" ht="12" customHeight="1">
      <c r="D84" s="163">
        <f>-1/(H64+M64)*(D64+F64)</f>
        <v>-0.21428571428571427</v>
      </c>
      <c r="E84" s="163"/>
      <c r="F84" s="163"/>
    </row>
    <row r="85" spans="4:6" ht="12" customHeight="1">
      <c r="D85" s="166">
        <f>D84/3*2</f>
        <v>-0.14285714285714285</v>
      </c>
      <c r="E85" s="166"/>
      <c r="F85" s="166"/>
    </row>
    <row r="87" ht="12" customHeight="1">
      <c r="S87" s="6">
        <v>1</v>
      </c>
    </row>
    <row r="88" spans="22:24" ht="12" customHeight="1">
      <c r="V88" s="166">
        <f>V83/15*13</f>
        <v>1.114285714285714</v>
      </c>
      <c r="W88" s="166"/>
      <c r="X88" s="166"/>
    </row>
    <row r="90" ht="12" customHeight="1">
      <c r="N90" s="11"/>
    </row>
    <row r="92" spans="5:24" ht="12" customHeight="1">
      <c r="E92" s="166">
        <f>H92/3*1</f>
        <v>-0.07142857142857142</v>
      </c>
      <c r="F92" s="166"/>
      <c r="G92" s="166"/>
      <c r="H92" s="167">
        <f>-1/(H64+M64)*H64</f>
        <v>-0.21428571428571427</v>
      </c>
      <c r="I92" s="167"/>
      <c r="J92" s="167"/>
      <c r="V92" s="166">
        <f>V94/4*2</f>
        <v>-0.14285714285714285</v>
      </c>
      <c r="W92" s="166"/>
      <c r="X92" s="166"/>
    </row>
    <row r="93" spans="1:20" ht="12" customHeight="1">
      <c r="A93" s="22" t="s">
        <v>57</v>
      </c>
      <c r="B93" s="3"/>
      <c r="D93" s="161">
        <f>-D84</f>
        <v>0.21428571428571427</v>
      </c>
      <c r="E93" s="161"/>
      <c r="F93" s="161"/>
      <c r="T93" s="12">
        <v>0</v>
      </c>
    </row>
    <row r="94" spans="1:24" ht="12" customHeight="1">
      <c r="A94" s="3"/>
      <c r="B94" s="3"/>
      <c r="G94" s="13">
        <v>0</v>
      </c>
      <c r="V94" s="157">
        <f>V78</f>
        <v>-0.2857142857142857</v>
      </c>
      <c r="W94" s="157"/>
      <c r="X94" s="157"/>
    </row>
    <row r="95" spans="1:6" ht="12" customHeight="1">
      <c r="A95" s="3"/>
      <c r="B95" s="3"/>
      <c r="D95" s="166">
        <f>D93/3*2</f>
        <v>0.14285714285714285</v>
      </c>
      <c r="E95" s="166"/>
      <c r="F95" s="166"/>
    </row>
    <row r="96" spans="1:13" ht="12" customHeight="1">
      <c r="A96" s="3"/>
      <c r="B96" s="3"/>
      <c r="K96" s="166">
        <f>I97/11*10</f>
        <v>0.7142857142857142</v>
      </c>
      <c r="L96" s="166"/>
      <c r="M96" s="166"/>
    </row>
    <row r="97" spans="1:13" ht="12" customHeight="1">
      <c r="A97" s="6"/>
      <c r="B97" s="9"/>
      <c r="C97" s="10"/>
      <c r="D97" s="10"/>
      <c r="I97" s="167">
        <f>1/(H64+M64)*M64</f>
        <v>0.7857142857142857</v>
      </c>
      <c r="J97" s="167"/>
      <c r="K97" s="167"/>
      <c r="L97" s="12"/>
      <c r="M97" s="12"/>
    </row>
    <row r="98" spans="1:2" ht="12" customHeight="1">
      <c r="A98" s="3"/>
      <c r="B98" s="3"/>
    </row>
    <row r="99" spans="3:6" ht="12" customHeight="1">
      <c r="C99" s="158">
        <f>-G106/H64*(D64+F64)</f>
        <v>-2.357142857142857</v>
      </c>
      <c r="D99" s="158"/>
      <c r="E99" s="158"/>
      <c r="F99" s="5" t="s">
        <v>6</v>
      </c>
    </row>
    <row r="100" spans="5:27" ht="12" customHeight="1">
      <c r="E100" s="166">
        <f>C99/3*2</f>
        <v>-1.5714285714285714</v>
      </c>
      <c r="F100" s="166"/>
      <c r="G100" s="166"/>
      <c r="AA100" s="16"/>
    </row>
    <row r="101" spans="10:27" ht="12" customHeight="1">
      <c r="J101" s="196" t="s">
        <v>12</v>
      </c>
      <c r="K101" s="196"/>
      <c r="L101" s="196"/>
      <c r="V101" s="166">
        <f>V103/2</f>
        <v>-0.4285714285714286</v>
      </c>
      <c r="W101" s="166"/>
      <c r="X101" s="166"/>
      <c r="AA101" s="5"/>
    </row>
    <row r="102" spans="2:27" ht="12" customHeight="1">
      <c r="B102" s="3"/>
      <c r="G102" s="15">
        <v>0</v>
      </c>
      <c r="H102" s="14" t="s">
        <v>6</v>
      </c>
      <c r="J102" s="195" t="s">
        <v>11</v>
      </c>
      <c r="K102" s="195"/>
      <c r="L102" s="195"/>
      <c r="T102" s="14">
        <v>0</v>
      </c>
      <c r="U102" s="14" t="s">
        <v>6</v>
      </c>
      <c r="AA102" s="16"/>
    </row>
    <row r="103" spans="1:27" ht="12" customHeight="1">
      <c r="A103" s="16" t="s">
        <v>56</v>
      </c>
      <c r="V103" s="158">
        <f>-G106/M64*V64</f>
        <v>-0.8571428571428572</v>
      </c>
      <c r="W103" s="158"/>
      <c r="X103" s="158"/>
      <c r="Y103" s="5" t="s">
        <v>6</v>
      </c>
      <c r="AA103" s="5"/>
    </row>
    <row r="104" spans="5:7" ht="12" customHeight="1">
      <c r="E104" s="160">
        <f>G106/3*1</f>
        <v>0.7857142857142857</v>
      </c>
      <c r="F104" s="160"/>
      <c r="G104" s="160"/>
    </row>
    <row r="105" ht="12" customHeight="1">
      <c r="Z105" s="5"/>
    </row>
    <row r="106" spans="7:26" ht="12" customHeight="1">
      <c r="G106" s="158">
        <f>H64*M64/(H64+M64)</f>
        <v>2.357142857142857</v>
      </c>
      <c r="H106" s="158"/>
      <c r="I106" s="158"/>
      <c r="J106" s="5" t="s">
        <v>6</v>
      </c>
      <c r="K106" s="166">
        <f>G106/M64*10</f>
        <v>2.1428571428571432</v>
      </c>
      <c r="L106" s="166"/>
      <c r="M106" s="166"/>
      <c r="Z106" s="5"/>
    </row>
    <row r="107" spans="5:26" ht="12" customHeight="1">
      <c r="E107" s="6"/>
      <c r="S107" s="17"/>
      <c r="T107" s="18"/>
      <c r="Z107" s="5"/>
    </row>
    <row r="108" ht="12" customHeight="1">
      <c r="Z108" s="5"/>
    </row>
    <row r="109" spans="14:26" ht="12" customHeight="1">
      <c r="N109" s="6"/>
      <c r="Z109" s="5"/>
    </row>
    <row r="110" ht="12" customHeight="1">
      <c r="Z110" s="5"/>
    </row>
    <row r="111" spans="7:26" ht="12" customHeight="1">
      <c r="G111" s="14"/>
      <c r="H111" s="14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Z111" s="5"/>
    </row>
    <row r="112" spans="7:20" ht="12" customHeight="1">
      <c r="G112" s="14"/>
      <c r="H112" s="14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5" ht="12" customHeight="1">
      <c r="B115" s="3"/>
    </row>
    <row r="119" ht="12" customHeight="1">
      <c r="H119" s="8" t="s">
        <v>149</v>
      </c>
    </row>
    <row r="121" spans="7:35" ht="12" customHeight="1">
      <c r="G121" s="30"/>
      <c r="H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 t="s">
        <v>25</v>
      </c>
      <c r="AE121" s="30"/>
      <c r="AF121" s="30"/>
      <c r="AG121" s="30"/>
      <c r="AH121" s="30"/>
      <c r="AI121" s="30" t="s">
        <v>24</v>
      </c>
    </row>
    <row r="122" spans="8:34" ht="12" customHeight="1">
      <c r="H122" s="30" t="s">
        <v>2</v>
      </c>
      <c r="J122" s="2" t="s">
        <v>0</v>
      </c>
      <c r="L122" t="s">
        <v>3</v>
      </c>
      <c r="V122" t="s">
        <v>4</v>
      </c>
      <c r="X122" s="2" t="s">
        <v>1</v>
      </c>
      <c r="Y122" t="s">
        <v>5</v>
      </c>
      <c r="AA122" s="2" t="s">
        <v>22</v>
      </c>
      <c r="AH122" s="2" t="s">
        <v>23</v>
      </c>
    </row>
    <row r="123" spans="6:37" ht="12" customHeight="1">
      <c r="F123" s="40">
        <v>3</v>
      </c>
      <c r="G123" s="40" t="s">
        <v>6</v>
      </c>
      <c r="I123" s="40">
        <v>3</v>
      </c>
      <c r="J123" s="40" t="s">
        <v>6</v>
      </c>
      <c r="L123" s="40">
        <v>3</v>
      </c>
      <c r="M123" s="40" t="s">
        <v>6</v>
      </c>
      <c r="O123" s="40">
        <v>3</v>
      </c>
      <c r="P123" s="40" t="s">
        <v>6</v>
      </c>
      <c r="R123" s="40">
        <v>3</v>
      </c>
      <c r="S123" s="40" t="s">
        <v>6</v>
      </c>
      <c r="U123" s="40">
        <v>3</v>
      </c>
      <c r="V123" s="40" t="s">
        <v>6</v>
      </c>
      <c r="X123" s="40">
        <v>3</v>
      </c>
      <c r="Y123" s="40" t="s">
        <v>6</v>
      </c>
      <c r="AA123" s="40">
        <v>3</v>
      </c>
      <c r="AB123" s="40" t="s">
        <v>6</v>
      </c>
      <c r="AD123" s="40">
        <v>3</v>
      </c>
      <c r="AE123" s="40" t="s">
        <v>6</v>
      </c>
      <c r="AG123" s="40">
        <v>3</v>
      </c>
      <c r="AH123" s="40" t="s">
        <v>6</v>
      </c>
      <c r="AJ123" s="40">
        <v>3</v>
      </c>
      <c r="AK123" s="40" t="s">
        <v>6</v>
      </c>
    </row>
    <row r="124" spans="7:35" ht="12" customHeight="1">
      <c r="G124">
        <v>2</v>
      </c>
      <c r="H124" t="s">
        <v>6</v>
      </c>
      <c r="I124">
        <v>1</v>
      </c>
      <c r="K124">
        <v>3</v>
      </c>
      <c r="L124" t="s">
        <v>6</v>
      </c>
      <c r="P124">
        <v>11</v>
      </c>
      <c r="Q124" t="s">
        <v>6</v>
      </c>
      <c r="Y124">
        <v>4</v>
      </c>
      <c r="Z124" t="s">
        <v>6</v>
      </c>
      <c r="AB124">
        <v>2</v>
      </c>
      <c r="AC124" t="s">
        <v>6</v>
      </c>
      <c r="AE124">
        <v>4</v>
      </c>
      <c r="AF124" t="s">
        <v>6</v>
      </c>
      <c r="AH124">
        <v>1</v>
      </c>
      <c r="AI124">
        <v>1</v>
      </c>
    </row>
    <row r="126" spans="1:9" ht="12" customHeight="1">
      <c r="A126" s="22" t="s">
        <v>61</v>
      </c>
      <c r="E126" s="3"/>
      <c r="I126" s="4">
        <v>-1</v>
      </c>
    </row>
    <row r="128" spans="1:5" ht="12" customHeight="1">
      <c r="A128" s="16" t="s">
        <v>60</v>
      </c>
      <c r="E128" s="3"/>
    </row>
    <row r="129" spans="6:9" ht="12" customHeight="1">
      <c r="F129" s="5">
        <f>-G124</f>
        <v>-2</v>
      </c>
      <c r="G129" s="5" t="s">
        <v>6</v>
      </c>
      <c r="H129" s="39">
        <v>-1</v>
      </c>
      <c r="I129" s="39" t="s">
        <v>6</v>
      </c>
    </row>
    <row r="130" spans="1:38" s="43" customFormat="1" ht="12" customHeight="1">
      <c r="A130" s="7" t="s">
        <v>29</v>
      </c>
      <c r="F130" s="5"/>
      <c r="G130" s="5"/>
      <c r="AA130" s="34">
        <v>1</v>
      </c>
      <c r="AC130" s="166">
        <f>1/6*5</f>
        <v>0.8333333333333333</v>
      </c>
      <c r="AD130" s="166"/>
      <c r="AE130" s="166"/>
      <c r="AF130" s="166">
        <f>AJ130/2*1</f>
        <v>-0.16666666666666666</v>
      </c>
      <c r="AG130" s="166"/>
      <c r="AH130" s="166"/>
      <c r="AJ130" s="159">
        <f>-AA130/(AB124+AE124)*(AH124+AI124)</f>
        <v>-0.3333333333333333</v>
      </c>
      <c r="AK130" s="159"/>
      <c r="AL130" s="159"/>
    </row>
    <row r="131" spans="6:7" s="43" customFormat="1" ht="12" customHeight="1">
      <c r="F131" s="5"/>
      <c r="G131" s="5"/>
    </row>
    <row r="132" spans="6:27" s="43" customFormat="1" ht="12" customHeight="1">
      <c r="F132" s="5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</row>
    <row r="133" s="43" customFormat="1" ht="12" customHeight="1"/>
    <row r="134" spans="1:38" s="43" customFormat="1" ht="12" customHeight="1">
      <c r="A134" s="22" t="s">
        <v>58</v>
      </c>
      <c r="E134" s="3"/>
      <c r="Z134" s="43">
        <v>1</v>
      </c>
      <c r="AC134" s="165">
        <f>1/6*5</f>
        <v>0.8333333333333333</v>
      </c>
      <c r="AD134" s="165"/>
      <c r="AE134" s="165"/>
      <c r="AG134" s="166">
        <f>AJ134/2</f>
        <v>-0.16666666666666666</v>
      </c>
      <c r="AH134" s="166"/>
      <c r="AI134" s="166"/>
      <c r="AJ134" s="167">
        <f>-W135/(AB124+AE124)*(AH124+AI124)</f>
        <v>-0.3333333333333333</v>
      </c>
      <c r="AK134" s="167"/>
      <c r="AL134" s="167"/>
    </row>
    <row r="135" s="43" customFormat="1" ht="12" customHeight="1">
      <c r="W135" s="4">
        <v>1</v>
      </c>
    </row>
    <row r="136" spans="28:29" s="43" customFormat="1" ht="12" customHeight="1">
      <c r="AB136" s="5">
        <f>-Y124</f>
        <v>-4</v>
      </c>
      <c r="AC136" s="5" t="s">
        <v>6</v>
      </c>
    </row>
    <row r="137" spans="23:32" s="43" customFormat="1" ht="12" customHeight="1">
      <c r="W137" s="173">
        <f>AB136/4*2</f>
        <v>-2</v>
      </c>
      <c r="X137" s="173"/>
      <c r="Y137" s="173"/>
      <c r="AD137" s="166">
        <f>AB136/6*5</f>
        <v>-3.333333333333333</v>
      </c>
      <c r="AE137" s="166"/>
      <c r="AF137" s="166"/>
    </row>
    <row r="138" spans="1:38" s="43" customFormat="1" ht="12" customHeight="1">
      <c r="A138" s="16" t="s">
        <v>59</v>
      </c>
      <c r="E138" s="3"/>
      <c r="AJ138" s="202">
        <f>-AB136/(AB$124+AE$124)*(AH$124+AI$124)</f>
        <v>1.3333333333333333</v>
      </c>
      <c r="AK138" s="202"/>
      <c r="AL138" s="202"/>
    </row>
    <row r="139" spans="25:38" s="43" customFormat="1" ht="12" customHeight="1">
      <c r="Y139" s="166">
        <f>Y141/4*2</f>
        <v>-0.14285714285714285</v>
      </c>
      <c r="Z139" s="166"/>
      <c r="AA139" s="166"/>
      <c r="AC139" s="166">
        <f>Y141/6*5</f>
        <v>-0.23809523809523808</v>
      </c>
      <c r="AD139" s="166"/>
      <c r="AE139" s="166"/>
      <c r="AJ139" s="166">
        <f>AJ138/2*1</f>
        <v>0.6666666666666666</v>
      </c>
      <c r="AK139" s="166"/>
      <c r="AL139" s="166"/>
    </row>
    <row r="140" spans="1:38" s="43" customFormat="1" ht="12" customHeight="1">
      <c r="A140" s="7" t="s">
        <v>7</v>
      </c>
      <c r="H140" s="165">
        <f>1/14*15</f>
        <v>1.0714285714285714</v>
      </c>
      <c r="I140" s="165"/>
      <c r="J140" s="165"/>
      <c r="AJ140" s="159">
        <f>-Y141/(AB124+AE124)*(AH124+AI124)</f>
        <v>0.09523809523809523</v>
      </c>
      <c r="AK140" s="159"/>
      <c r="AL140" s="159"/>
    </row>
    <row r="141" spans="25:38" s="43" customFormat="1" ht="12" customHeight="1">
      <c r="Y141" s="162">
        <f>-1/(K124+P124)*(Y124)</f>
        <v>-0.2857142857142857</v>
      </c>
      <c r="Z141" s="162"/>
      <c r="AA141" s="162"/>
      <c r="AJ141" s="166">
        <f>AJ140/2</f>
        <v>0.047619047619047616</v>
      </c>
      <c r="AK141" s="166"/>
      <c r="AL141" s="166"/>
    </row>
    <row r="142" spans="4:6" s="43" customFormat="1" ht="12" customHeight="1">
      <c r="D142" s="159">
        <f>1/(K124+P124)*(G124+I124+K124+P124)</f>
        <v>1.2142857142857142</v>
      </c>
      <c r="E142" s="159"/>
      <c r="F142" s="159"/>
    </row>
    <row r="143" s="43" customFormat="1" ht="12" customHeight="1"/>
    <row r="144" s="43" customFormat="1" ht="12" customHeight="1">
      <c r="K144" s="34">
        <v>1</v>
      </c>
    </row>
    <row r="145" spans="36:38" s="43" customFormat="1" ht="12" customHeight="1">
      <c r="AJ145" s="203">
        <f>Y146/(AB124+AE124)*(AH124+AI124)</f>
        <v>0.42857142857142855</v>
      </c>
      <c r="AK145" s="203"/>
      <c r="AL145" s="203"/>
    </row>
    <row r="146" spans="1:27" s="43" customFormat="1" ht="12" customHeight="1">
      <c r="A146" s="7" t="s">
        <v>8</v>
      </c>
      <c r="Y146" s="162">
        <f>1/(K124+P124)*(K124+P124+Y124)</f>
        <v>1.2857142857142856</v>
      </c>
      <c r="Z146" s="162"/>
      <c r="AA146" s="162"/>
    </row>
    <row r="147" spans="7:37" s="43" customFormat="1" ht="12" customHeight="1">
      <c r="G147" s="163">
        <f>-1/(K124+P124)*(G124+I124)</f>
        <v>-0.21428571428571427</v>
      </c>
      <c r="H147" s="163"/>
      <c r="I147" s="163"/>
      <c r="AI147" s="166">
        <f>AJ145/2</f>
        <v>0.21428571428571427</v>
      </c>
      <c r="AJ147" s="166"/>
      <c r="AK147" s="166"/>
    </row>
    <row r="148" spans="8:10" s="43" customFormat="1" ht="12" customHeight="1">
      <c r="H148" s="166">
        <f>G147/3*2</f>
        <v>-0.14285714285714285</v>
      </c>
      <c r="I148" s="166"/>
      <c r="J148" s="166"/>
    </row>
    <row r="149" s="43" customFormat="1" ht="12" customHeight="1"/>
    <row r="150" spans="22:31" s="43" customFormat="1" ht="12" customHeight="1">
      <c r="V150" s="34">
        <v>1</v>
      </c>
      <c r="AC150" s="166">
        <f>Y146/6*5</f>
        <v>1.0714285714285714</v>
      </c>
      <c r="AD150" s="166"/>
      <c r="AE150" s="166"/>
    </row>
    <row r="151" spans="26:28" s="43" customFormat="1" ht="12" customHeight="1">
      <c r="Z151" s="166">
        <f>Y146/18*16</f>
        <v>1.1428571428571428</v>
      </c>
      <c r="AA151" s="166"/>
      <c r="AB151" s="166"/>
    </row>
    <row r="152" spans="8:30" s="43" customFormat="1" ht="12" customHeight="1">
      <c r="H152" s="166">
        <f>K152/3*1</f>
        <v>-0.07142857142857142</v>
      </c>
      <c r="I152" s="166"/>
      <c r="J152" s="166"/>
      <c r="K152" s="167">
        <f>-1/(K124+P124)*K124</f>
        <v>-0.21428571428571427</v>
      </c>
      <c r="L152" s="167"/>
      <c r="M152" s="167"/>
      <c r="Y152" s="166">
        <f>Y154/2</f>
        <v>-0.14285714285714285</v>
      </c>
      <c r="Z152" s="166"/>
      <c r="AA152" s="166"/>
      <c r="AB152" s="166">
        <f>Y154/6*5</f>
        <v>-0.23809523809523808</v>
      </c>
      <c r="AC152" s="166"/>
      <c r="AD152" s="166"/>
    </row>
    <row r="153" spans="1:37" s="43" customFormat="1" ht="12" customHeight="1">
      <c r="A153" s="22" t="s">
        <v>57</v>
      </c>
      <c r="E153" s="3"/>
      <c r="G153" s="161">
        <f>-G147</f>
        <v>0.21428571428571427</v>
      </c>
      <c r="H153" s="161"/>
      <c r="I153" s="161"/>
      <c r="W153" s="4">
        <v>0</v>
      </c>
      <c r="AI153" s="166">
        <f>AJ154/2</f>
        <v>0.047619047619047616</v>
      </c>
      <c r="AJ153" s="166"/>
      <c r="AK153" s="166"/>
    </row>
    <row r="154" spans="1:38" s="43" customFormat="1" ht="12" customHeight="1">
      <c r="A154" s="3"/>
      <c r="E154" s="3"/>
      <c r="J154" s="44">
        <v>0</v>
      </c>
      <c r="Y154" s="157">
        <f>Y141</f>
        <v>-0.2857142857142857</v>
      </c>
      <c r="Z154" s="157"/>
      <c r="AA154" s="157"/>
      <c r="AJ154" s="167">
        <f>-Y154/(AB$124+AE$124)*(AH$124+AI$124)</f>
        <v>0.09523809523809523</v>
      </c>
      <c r="AK154" s="167"/>
      <c r="AL154" s="167"/>
    </row>
    <row r="155" spans="1:10" s="43" customFormat="1" ht="12" customHeight="1">
      <c r="A155" s="3"/>
      <c r="E155" s="3"/>
      <c r="H155" s="166">
        <f>G153/3*2</f>
        <v>0.14285714285714285</v>
      </c>
      <c r="I155" s="166"/>
      <c r="J155" s="166"/>
    </row>
    <row r="156" spans="1:16" s="43" customFormat="1" ht="12" customHeight="1">
      <c r="A156" s="3"/>
      <c r="E156" s="3"/>
      <c r="N156" s="166">
        <f>L157/11*10</f>
        <v>0.7142857142857142</v>
      </c>
      <c r="O156" s="166"/>
      <c r="P156" s="166"/>
    </row>
    <row r="157" spans="1:14" s="43" customFormat="1" ht="12" customHeight="1">
      <c r="A157" s="34"/>
      <c r="E157" s="7"/>
      <c r="F157" s="33"/>
      <c r="G157" s="33"/>
      <c r="L157" s="167">
        <f>1/(K124+P124)*P124</f>
        <v>0.7857142857142857</v>
      </c>
      <c r="M157" s="167"/>
      <c r="N157" s="167"/>
    </row>
    <row r="158" spans="6:9" s="43" customFormat="1" ht="12" customHeight="1">
      <c r="F158" s="158">
        <f>-J165/K124*(G124+I124)</f>
        <v>-2.357142857142857</v>
      </c>
      <c r="G158" s="158"/>
      <c r="H158" s="158"/>
      <c r="I158" s="5" t="s">
        <v>6</v>
      </c>
    </row>
    <row r="159" spans="8:10" s="43" customFormat="1" ht="12" customHeight="1">
      <c r="H159" s="166">
        <f>F158/3*2</f>
        <v>-1.5714285714285714</v>
      </c>
      <c r="I159" s="166"/>
      <c r="J159" s="166"/>
    </row>
    <row r="160" spans="13:31" s="43" customFormat="1" ht="12" customHeight="1">
      <c r="M160" s="196" t="s">
        <v>12</v>
      </c>
      <c r="N160" s="196"/>
      <c r="O160" s="196"/>
      <c r="Y160" s="166">
        <f>Y162/2</f>
        <v>-0.4285714285714286</v>
      </c>
      <c r="Z160" s="166"/>
      <c r="AA160" s="166"/>
      <c r="AC160" s="166">
        <f>Y162/6*5</f>
        <v>-0.7142857142857144</v>
      </c>
      <c r="AD160" s="166"/>
      <c r="AE160" s="166"/>
    </row>
    <row r="161" spans="1:39" s="43" customFormat="1" ht="12" customHeight="1">
      <c r="A161" s="16" t="s">
        <v>56</v>
      </c>
      <c r="E161" s="3"/>
      <c r="J161" s="45">
        <v>0</v>
      </c>
      <c r="K161" s="5" t="s">
        <v>6</v>
      </c>
      <c r="M161" s="195" t="s">
        <v>11</v>
      </c>
      <c r="N161" s="195"/>
      <c r="O161" s="195"/>
      <c r="W161" s="5">
        <v>0</v>
      </c>
      <c r="X161" s="5" t="s">
        <v>6</v>
      </c>
      <c r="AJ161" s="202">
        <f>-Y162/(AB$124+AE$124)*(AH$124+AI$124)</f>
        <v>0.28571428571428575</v>
      </c>
      <c r="AK161" s="202"/>
      <c r="AL161" s="202"/>
      <c r="AM161" s="5" t="s">
        <v>6</v>
      </c>
    </row>
    <row r="162" spans="25:37" s="43" customFormat="1" ht="12" customHeight="1">
      <c r="Y162" s="158">
        <f>-J165/P124*Y124</f>
        <v>-0.8571428571428572</v>
      </c>
      <c r="Z162" s="158"/>
      <c r="AA162" s="158"/>
      <c r="AB162" s="5" t="s">
        <v>6</v>
      </c>
      <c r="AI162" s="166">
        <f>AJ161/2</f>
        <v>0.14285714285714288</v>
      </c>
      <c r="AJ162" s="166"/>
      <c r="AK162" s="166"/>
    </row>
    <row r="163" spans="8:10" s="43" customFormat="1" ht="12" customHeight="1">
      <c r="H163" s="166">
        <f>J165/3*1</f>
        <v>0.7857142857142857</v>
      </c>
      <c r="I163" s="166"/>
      <c r="J163" s="166"/>
    </row>
    <row r="164" s="43" customFormat="1" ht="12" customHeight="1"/>
    <row r="165" spans="10:16" s="43" customFormat="1" ht="12" customHeight="1">
      <c r="J165" s="158">
        <f>K124*P124/(K124+P124)</f>
        <v>2.357142857142857</v>
      </c>
      <c r="K165" s="158"/>
      <c r="L165" s="158"/>
      <c r="M165" s="5" t="s">
        <v>6</v>
      </c>
      <c r="N165" s="166">
        <f>J165/11*10</f>
        <v>2.1428571428571432</v>
      </c>
      <c r="O165" s="166"/>
      <c r="P165" s="166"/>
    </row>
    <row r="166" spans="8:37" s="43" customFormat="1" ht="12" customHeight="1">
      <c r="H166" s="34"/>
      <c r="V166" s="17"/>
      <c r="W166" s="18"/>
      <c r="Z166" s="166">
        <f>AC166/2</f>
        <v>-0.16666666666666666</v>
      </c>
      <c r="AA166" s="166"/>
      <c r="AB166" s="166"/>
      <c r="AC166" s="167">
        <f>-1/(AB124+AE124)*AB124</f>
        <v>-0.3333333333333333</v>
      </c>
      <c r="AD166" s="167"/>
      <c r="AE166" s="167"/>
      <c r="AI166" s="166">
        <f>AJ167/2</f>
        <v>-0.16666666666666666</v>
      </c>
      <c r="AJ166" s="166"/>
      <c r="AK166" s="166"/>
    </row>
    <row r="167" spans="1:38" s="43" customFormat="1" ht="12" customHeight="1">
      <c r="A167" s="22" t="s">
        <v>74</v>
      </c>
      <c r="AF167" s="166">
        <f>AE169/2</f>
        <v>0.3333333333333333</v>
      </c>
      <c r="AG167" s="166"/>
      <c r="AH167" s="166"/>
      <c r="AJ167" s="167">
        <f>-AE169/AE124*(AH124+AI124)</f>
        <v>-0.3333333333333333</v>
      </c>
      <c r="AK167" s="167"/>
      <c r="AL167" s="167"/>
    </row>
    <row r="168" s="43" customFormat="1" ht="12" customHeight="1">
      <c r="Q168" s="34"/>
    </row>
    <row r="169" spans="31:33" s="43" customFormat="1" ht="12" customHeight="1">
      <c r="AE169" s="167">
        <f>1/(AB124+AE124)*AE124</f>
        <v>0.6666666666666666</v>
      </c>
      <c r="AF169" s="167"/>
      <c r="AG169" s="167"/>
    </row>
    <row r="170" spans="1:39" s="43" customFormat="1" ht="12" customHeight="1">
      <c r="A170" s="16" t="s">
        <v>72</v>
      </c>
      <c r="AF170" s="166">
        <f>AD172/2</f>
        <v>0.6666666666666666</v>
      </c>
      <c r="AG170" s="166"/>
      <c r="AH170" s="166"/>
      <c r="AJ170" s="202">
        <f>-AD172/AE124*(AH124+AI124)</f>
        <v>-0.6666666666666666</v>
      </c>
      <c r="AK170" s="202"/>
      <c r="AL170" s="202"/>
      <c r="AM170" s="5" t="s">
        <v>6</v>
      </c>
    </row>
    <row r="171" spans="35:37" s="43" customFormat="1" ht="12" customHeight="1">
      <c r="AI171" s="166">
        <f>AJ170/2</f>
        <v>-0.3333333333333333</v>
      </c>
      <c r="AJ171" s="166"/>
      <c r="AK171" s="166"/>
    </row>
    <row r="172" spans="26:33" s="43" customFormat="1" ht="12" customHeight="1">
      <c r="Z172" s="166">
        <f>AD172/2</f>
        <v>0.6666666666666666</v>
      </c>
      <c r="AA172" s="166"/>
      <c r="AB172" s="166"/>
      <c r="AD172" s="202">
        <f>AB124*AE124/(AB124+AE124)</f>
        <v>1.3333333333333333</v>
      </c>
      <c r="AE172" s="202"/>
      <c r="AF172" s="202"/>
      <c r="AG172" s="5" t="s">
        <v>6</v>
      </c>
    </row>
    <row r="173" s="43" customFormat="1" ht="12" customHeight="1">
      <c r="A173" s="22" t="s">
        <v>73</v>
      </c>
    </row>
    <row r="174" spans="5:36" s="43" customFormat="1" ht="12" customHeight="1">
      <c r="E174" s="3"/>
      <c r="AJ174" s="43">
        <v>1</v>
      </c>
    </row>
    <row r="175" s="43" customFormat="1" ht="12" customHeight="1">
      <c r="AI175" s="39">
        <v>1</v>
      </c>
    </row>
    <row r="176" spans="1:37" s="43" customFormat="1" ht="12" customHeight="1">
      <c r="A176" s="16" t="s">
        <v>71</v>
      </c>
      <c r="O176" s="39" t="s">
        <v>150</v>
      </c>
      <c r="P176" s="39"/>
      <c r="Q176" s="39"/>
      <c r="R176" s="39"/>
      <c r="S176" s="39"/>
      <c r="T176" s="39"/>
      <c r="AJ176" s="5">
        <f>-AI124</f>
        <v>-1</v>
      </c>
      <c r="AK176" s="5" t="s">
        <v>6</v>
      </c>
    </row>
    <row r="177" s="43" customFormat="1" ht="12" customHeight="1"/>
    <row r="178" s="43" customFormat="1" ht="12" customHeight="1"/>
    <row r="179" ht="12" customHeight="1">
      <c r="F179" s="8" t="s">
        <v>75</v>
      </c>
    </row>
    <row r="181" spans="5:18" ht="12" customHeight="1">
      <c r="E181" t="s">
        <v>26</v>
      </c>
      <c r="J181" t="s">
        <v>27</v>
      </c>
      <c r="R181" t="s">
        <v>26</v>
      </c>
    </row>
    <row r="182" spans="4:20" ht="12" customHeight="1">
      <c r="D182" s="20"/>
      <c r="E182" s="20"/>
      <c r="F182" s="20"/>
      <c r="G182" s="20"/>
      <c r="H182" s="20"/>
      <c r="I182" s="29"/>
      <c r="J182" s="29"/>
      <c r="K182" s="29"/>
      <c r="L182" s="29"/>
      <c r="M182" s="29"/>
      <c r="N182" s="29"/>
      <c r="O182" s="29"/>
      <c r="P182" s="29"/>
      <c r="Q182" s="29"/>
      <c r="R182" s="20"/>
      <c r="S182" s="20"/>
      <c r="T182" s="20"/>
    </row>
    <row r="183" spans="6:21" ht="12" customHeight="1">
      <c r="F183" t="s">
        <v>2</v>
      </c>
      <c r="N183" t="s">
        <v>3</v>
      </c>
      <c r="R183" t="s">
        <v>4</v>
      </c>
      <c r="U183" s="26" t="s">
        <v>6</v>
      </c>
    </row>
    <row r="184" ht="12" customHeight="1">
      <c r="U184" s="26">
        <v>3</v>
      </c>
    </row>
    <row r="185" spans="18:21" ht="12" customHeight="1">
      <c r="R185" t="s">
        <v>25</v>
      </c>
      <c r="U185" s="26"/>
    </row>
    <row r="186" spans="2:28" ht="12" customHeight="1">
      <c r="B186" s="25" t="s">
        <v>6</v>
      </c>
      <c r="U186" s="26" t="s">
        <v>6</v>
      </c>
      <c r="W186" s="190">
        <f>SQRT(Z190*Z190+AB186*AB186)</f>
        <v>7.615773105863909</v>
      </c>
      <c r="X186" s="190"/>
      <c r="Y186" s="190"/>
      <c r="AB186">
        <f>B187</f>
        <v>7</v>
      </c>
    </row>
    <row r="187" spans="2:21" ht="12" customHeight="1">
      <c r="B187" s="25">
        <v>7</v>
      </c>
      <c r="G187" t="s">
        <v>5</v>
      </c>
      <c r="U187" s="26">
        <v>2</v>
      </c>
    </row>
    <row r="188" ht="12" customHeight="1">
      <c r="P188" s="8" t="s">
        <v>1</v>
      </c>
    </row>
    <row r="189" spans="10:14" ht="12" customHeight="1">
      <c r="J189" t="s">
        <v>79</v>
      </c>
      <c r="K189" s="181">
        <f>F191+G191+K191+P191</f>
        <v>12</v>
      </c>
      <c r="L189" s="181"/>
      <c r="M189" s="181"/>
      <c r="N189" t="s">
        <v>6</v>
      </c>
    </row>
    <row r="190" spans="4:26" ht="12" customHeight="1">
      <c r="D190" s="8" t="s">
        <v>0</v>
      </c>
      <c r="Z190">
        <f>F191+G191</f>
        <v>3</v>
      </c>
    </row>
    <row r="191" spans="4:20" ht="12" customHeight="1">
      <c r="D191">
        <v>2</v>
      </c>
      <c r="E191" t="s">
        <v>6</v>
      </c>
      <c r="F191">
        <v>1</v>
      </c>
      <c r="G191">
        <v>2</v>
      </c>
      <c r="H191" t="s">
        <v>6</v>
      </c>
      <c r="K191">
        <v>6</v>
      </c>
      <c r="L191" t="s">
        <v>6</v>
      </c>
      <c r="P191">
        <v>3</v>
      </c>
      <c r="Q191" t="s">
        <v>6</v>
      </c>
      <c r="R191">
        <v>1</v>
      </c>
      <c r="S191">
        <v>2</v>
      </c>
      <c r="T191" t="s">
        <v>6</v>
      </c>
    </row>
    <row r="193" spans="1:23" ht="12" customHeight="1">
      <c r="A193" s="7" t="s">
        <v>7</v>
      </c>
      <c r="U193" s="179">
        <f>-1/K189*(R191+S191)</f>
        <v>-0.25</v>
      </c>
      <c r="V193" s="179"/>
      <c r="W193" s="179"/>
    </row>
    <row r="194" ht="12" customHeight="1">
      <c r="R194" s="6">
        <v>0</v>
      </c>
    </row>
    <row r="195" spans="1:3" ht="12" customHeight="1">
      <c r="A195" s="179">
        <f>1/K189*(K189+D191)</f>
        <v>1.1666666666666665</v>
      </c>
      <c r="B195" s="179"/>
      <c r="C195" s="179"/>
    </row>
    <row r="196" ht="12" customHeight="1">
      <c r="F196" s="6">
        <v>1</v>
      </c>
    </row>
    <row r="197" spans="1:3" ht="12" customHeight="1">
      <c r="A197" s="179">
        <f>-1/K189*D191</f>
        <v>-0.16666666666666666</v>
      </c>
      <c r="B197" s="179"/>
      <c r="C197" s="179"/>
    </row>
    <row r="198" spans="1:5" ht="12" customHeight="1">
      <c r="A198" s="7"/>
      <c r="E198" s="6">
        <v>0</v>
      </c>
    </row>
    <row r="199" spans="21:23" ht="12" customHeight="1">
      <c r="U199" s="179">
        <f>1/K189*(K189+R191+S191)</f>
        <v>1.25</v>
      </c>
      <c r="V199" s="179"/>
      <c r="W199" s="179"/>
    </row>
    <row r="200" ht="12" customHeight="1">
      <c r="Q200" s="6">
        <v>1</v>
      </c>
    </row>
    <row r="201" spans="1:7" ht="12" customHeight="1">
      <c r="A201" s="22" t="s">
        <v>61</v>
      </c>
      <c r="G201" s="12">
        <v>-1</v>
      </c>
    </row>
    <row r="203" spans="1:3" ht="12" customHeight="1">
      <c r="A203" s="189">
        <f>-(D191+F191)</f>
        <v>-3</v>
      </c>
      <c r="B203" s="189"/>
      <c r="C203" s="14" t="s">
        <v>6</v>
      </c>
    </row>
    <row r="204" ht="12" customHeight="1">
      <c r="A204" s="16" t="s">
        <v>60</v>
      </c>
    </row>
    <row r="206" spans="1:18" ht="12" customHeight="1">
      <c r="A206" s="22" t="s">
        <v>76</v>
      </c>
      <c r="R206" s="12">
        <v>1</v>
      </c>
    </row>
    <row r="208" spans="1:23" ht="12" customHeight="1">
      <c r="A208" s="16" t="s">
        <v>77</v>
      </c>
      <c r="U208" s="189">
        <f>-S191</f>
        <v>-2</v>
      </c>
      <c r="V208" s="189"/>
      <c r="W208" s="14" t="s">
        <v>6</v>
      </c>
    </row>
    <row r="210" spans="15:17" ht="12" customHeight="1">
      <c r="O210" s="186">
        <f>-1/K189*(F191+G191+K191)</f>
        <v>-0.75</v>
      </c>
      <c r="P210" s="186"/>
      <c r="Q210" s="186"/>
    </row>
    <row r="211" spans="1:23" ht="12" customHeight="1">
      <c r="A211" s="22" t="s">
        <v>57</v>
      </c>
      <c r="U211" s="186">
        <f>U193</f>
        <v>-0.25</v>
      </c>
      <c r="V211" s="186"/>
      <c r="W211" s="186"/>
    </row>
    <row r="212" spans="1:14" ht="12" customHeight="1">
      <c r="A212" s="186">
        <f>-A197</f>
        <v>0.16666666666666666</v>
      </c>
      <c r="B212" s="188"/>
      <c r="C212" s="188"/>
      <c r="L212" s="186">
        <f>1/K189*P191</f>
        <v>0.25</v>
      </c>
      <c r="M212" s="186"/>
      <c r="N212" s="186"/>
    </row>
    <row r="214" spans="1:24" ht="12" customHeight="1">
      <c r="A214" s="187">
        <f>-L217/(F191+G191+K191)*D191</f>
        <v>-0.5</v>
      </c>
      <c r="B214" s="187"/>
      <c r="C214" s="14" t="s">
        <v>6</v>
      </c>
      <c r="U214" s="184">
        <f>-L217/P191*(R191+S191)</f>
        <v>-2.25</v>
      </c>
      <c r="V214" s="184"/>
      <c r="W214" s="184"/>
      <c r="X214" s="14" t="s">
        <v>6</v>
      </c>
    </row>
    <row r="215" ht="12" customHeight="1">
      <c r="A215" s="16" t="s">
        <v>56</v>
      </c>
    </row>
    <row r="217" spans="12:15" ht="12" customHeight="1">
      <c r="L217" s="184">
        <f>(F191+G191+K191)*P191/K189</f>
        <v>2.25</v>
      </c>
      <c r="M217" s="184"/>
      <c r="N217" s="184"/>
      <c r="O217" s="14" t="s">
        <v>6</v>
      </c>
    </row>
    <row r="218" spans="21:23" ht="12" customHeight="1">
      <c r="U218" s="180">
        <f>-U199</f>
        <v>-1.25</v>
      </c>
      <c r="V218" s="185"/>
      <c r="W218" s="185"/>
    </row>
    <row r="219" ht="12" customHeight="1">
      <c r="A219" s="24" t="s">
        <v>78</v>
      </c>
    </row>
    <row r="220" spans="1:17" ht="12" customHeight="1">
      <c r="A220" s="180">
        <f>-A197</f>
        <v>0.16666666666666666</v>
      </c>
      <c r="B220" s="185"/>
      <c r="C220" s="185"/>
      <c r="Q220" s="27">
        <v>-1</v>
      </c>
    </row>
    <row r="222" spans="1:11" ht="12" customHeight="1">
      <c r="A222" s="180">
        <f>F224/K189*(D191+K189)</f>
        <v>-1.0723358683544009</v>
      </c>
      <c r="B222" s="180"/>
      <c r="C222" s="180"/>
      <c r="K222" s="28" t="s">
        <v>80</v>
      </c>
    </row>
    <row r="224" spans="1:23" ht="12" customHeight="1">
      <c r="A224" s="24" t="s">
        <v>85</v>
      </c>
      <c r="F224" s="185">
        <f>-1/W186*AB186</f>
        <v>-0.9191450300180578</v>
      </c>
      <c r="G224" s="185"/>
      <c r="H224" s="185"/>
      <c r="U224" s="180">
        <f>-F224/K189*(R191+S191)</f>
        <v>0.22978625750451448</v>
      </c>
      <c r="V224" s="180"/>
      <c r="W224" s="180"/>
    </row>
    <row r="227" spans="1:23" ht="12" customHeight="1">
      <c r="A227" s="22" t="s">
        <v>86</v>
      </c>
      <c r="U227" s="186">
        <f>-F229/K189*(R191+S191)</f>
        <v>-0.09847982464479191</v>
      </c>
      <c r="V227" s="186"/>
      <c r="W227" s="186"/>
    </row>
    <row r="229" spans="1:9" ht="12" customHeight="1">
      <c r="A229" s="186">
        <f>F229/K189*(D191+K189)</f>
        <v>0.4595725150090289</v>
      </c>
      <c r="B229" s="186"/>
      <c r="C229" s="186"/>
      <c r="F229" s="186">
        <f>1/W186*Z190</f>
        <v>0.39391929857916763</v>
      </c>
      <c r="G229" s="186"/>
      <c r="H229" s="186"/>
      <c r="I229" s="12" t="s">
        <v>81</v>
      </c>
    </row>
    <row r="231" spans="1:24" ht="12" customHeight="1">
      <c r="A231" s="16" t="s">
        <v>59</v>
      </c>
      <c r="U231" s="183">
        <f>F236/K189*(R191+S191)</f>
        <v>0.25</v>
      </c>
      <c r="V231" s="183"/>
      <c r="W231" s="183"/>
      <c r="X231" s="14" t="s">
        <v>6</v>
      </c>
    </row>
    <row r="234" spans="1:11" ht="12" customHeight="1">
      <c r="A234" s="184">
        <f>F236/K189*(D191+K189)</f>
        <v>1.1666666666666665</v>
      </c>
      <c r="B234" s="184"/>
      <c r="C234" s="184"/>
      <c r="K234" s="14" t="s">
        <v>82</v>
      </c>
    </row>
    <row r="236" spans="6:9" ht="12" customHeight="1">
      <c r="F236" s="182">
        <f>1*F191</f>
        <v>1</v>
      </c>
      <c r="G236" s="182"/>
      <c r="H236" s="182"/>
      <c r="I236" s="14" t="s">
        <v>6</v>
      </c>
    </row>
    <row r="238" ht="12" customHeight="1">
      <c r="C238" s="8" t="s">
        <v>83</v>
      </c>
    </row>
    <row r="240" ht="12" customHeight="1">
      <c r="J240" t="s">
        <v>27</v>
      </c>
    </row>
    <row r="241" spans="4:20" ht="12" customHeight="1">
      <c r="D241" s="30"/>
      <c r="E241" s="30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  <c r="Q241" s="29"/>
      <c r="R241" s="30"/>
      <c r="S241" s="30"/>
      <c r="T241" s="30"/>
    </row>
    <row r="242" spans="14:21" ht="12" customHeight="1">
      <c r="N242" t="s">
        <v>3</v>
      </c>
      <c r="S242" t="s">
        <v>4</v>
      </c>
      <c r="U242" s="26" t="s">
        <v>6</v>
      </c>
    </row>
    <row r="243" ht="12" customHeight="1">
      <c r="U243" s="26">
        <v>3</v>
      </c>
    </row>
    <row r="244" spans="18:21" ht="12" customHeight="1">
      <c r="R244" t="s">
        <v>25</v>
      </c>
      <c r="U244" s="26"/>
    </row>
    <row r="245" spans="2:28" ht="12" customHeight="1">
      <c r="B245" s="25" t="s">
        <v>6</v>
      </c>
      <c r="U245" s="26" t="s">
        <v>6</v>
      </c>
      <c r="W245" s="190">
        <f>SQRT(Z249*Z249+AB245*AB245)</f>
        <v>7.615773105863909</v>
      </c>
      <c r="X245" s="190"/>
      <c r="Y245" s="190"/>
      <c r="AB245">
        <f>B246</f>
        <v>7</v>
      </c>
    </row>
    <row r="246" spans="2:21" ht="12" customHeight="1">
      <c r="B246" s="25">
        <v>7</v>
      </c>
      <c r="G246" t="s">
        <v>5</v>
      </c>
      <c r="U246" s="26">
        <v>2</v>
      </c>
    </row>
    <row r="247" ht="12" customHeight="1">
      <c r="P247" s="8" t="s">
        <v>1</v>
      </c>
    </row>
    <row r="248" spans="10:14" ht="12" customHeight="1">
      <c r="J248" t="s">
        <v>79</v>
      </c>
      <c r="K248" s="181">
        <f>F250+G250+K250+P250</f>
        <v>12</v>
      </c>
      <c r="L248" s="181"/>
      <c r="M248" s="181"/>
      <c r="N248" t="s">
        <v>6</v>
      </c>
    </row>
    <row r="249" spans="4:26" ht="12" customHeight="1">
      <c r="D249" s="8" t="s">
        <v>0</v>
      </c>
      <c r="Z249">
        <f>F250+G250</f>
        <v>3</v>
      </c>
    </row>
    <row r="250" spans="6:20" ht="12" customHeight="1">
      <c r="F250">
        <v>1</v>
      </c>
      <c r="G250">
        <v>2</v>
      </c>
      <c r="H250" t="s">
        <v>6</v>
      </c>
      <c r="K250">
        <v>6</v>
      </c>
      <c r="L250" t="s">
        <v>6</v>
      </c>
      <c r="P250">
        <v>3</v>
      </c>
      <c r="Q250" t="s">
        <v>6</v>
      </c>
      <c r="R250">
        <v>1</v>
      </c>
      <c r="S250">
        <v>2</v>
      </c>
      <c r="T250" t="s">
        <v>6</v>
      </c>
    </row>
    <row r="252" spans="1:23" ht="12" customHeight="1">
      <c r="A252" s="7" t="s">
        <v>7</v>
      </c>
      <c r="U252" s="179">
        <f>-1/K248*(R250+S250)</f>
        <v>-0.25</v>
      </c>
      <c r="V252" s="179"/>
      <c r="W252" s="179"/>
    </row>
    <row r="253" ht="12" customHeight="1">
      <c r="R253" s="6">
        <v>0</v>
      </c>
    </row>
    <row r="254" spans="1:3" ht="12" customHeight="1">
      <c r="A254" s="179"/>
      <c r="B254" s="179"/>
      <c r="C254" s="179"/>
    </row>
    <row r="255" ht="12" customHeight="1">
      <c r="F255" s="6">
        <v>1</v>
      </c>
    </row>
    <row r="256" spans="1:3" ht="12" customHeight="1">
      <c r="A256" s="179"/>
      <c r="B256" s="179"/>
      <c r="C256" s="179"/>
    </row>
    <row r="257" spans="1:5" ht="12" customHeight="1">
      <c r="A257" s="7"/>
      <c r="E257" s="6">
        <v>0</v>
      </c>
    </row>
    <row r="258" spans="21:23" ht="12" customHeight="1">
      <c r="U258" s="179">
        <f>1/K248*(K248+R250+S250)</f>
        <v>1.25</v>
      </c>
      <c r="V258" s="179"/>
      <c r="W258" s="179"/>
    </row>
    <row r="259" ht="12" customHeight="1">
      <c r="Q259" s="6">
        <v>1</v>
      </c>
    </row>
    <row r="261" spans="1:18" ht="12" customHeight="1">
      <c r="A261" s="22" t="s">
        <v>76</v>
      </c>
      <c r="R261" s="12">
        <v>1</v>
      </c>
    </row>
    <row r="263" spans="1:23" ht="12" customHeight="1">
      <c r="A263" s="16" t="s">
        <v>77</v>
      </c>
      <c r="U263" s="189">
        <f>-S250</f>
        <v>-2</v>
      </c>
      <c r="V263" s="189"/>
      <c r="W263" s="14" t="s">
        <v>6</v>
      </c>
    </row>
    <row r="265" spans="15:17" ht="12" customHeight="1">
      <c r="O265" s="186">
        <f>-1/K248*(F250+G250+K250)</f>
        <v>-0.75</v>
      </c>
      <c r="P265" s="186"/>
      <c r="Q265" s="186"/>
    </row>
    <row r="266" spans="1:23" ht="12" customHeight="1">
      <c r="A266" s="22" t="s">
        <v>57</v>
      </c>
      <c r="U266" s="186">
        <f>U252</f>
        <v>-0.25</v>
      </c>
      <c r="V266" s="186"/>
      <c r="W266" s="186"/>
    </row>
    <row r="267" spans="1:14" ht="12" customHeight="1">
      <c r="A267" s="186"/>
      <c r="B267" s="188"/>
      <c r="C267" s="188"/>
      <c r="L267" s="186">
        <f>1/K248*P250</f>
        <v>0.25</v>
      </c>
      <c r="M267" s="186"/>
      <c r="N267" s="186"/>
    </row>
    <row r="269" spans="1:24" ht="12" customHeight="1">
      <c r="A269" s="187"/>
      <c r="B269" s="187"/>
      <c r="C269" s="14"/>
      <c r="U269" s="184">
        <f>-L272/P250*(R250+S250)</f>
        <v>-2.25</v>
      </c>
      <c r="V269" s="184"/>
      <c r="W269" s="184"/>
      <c r="X269" s="14" t="s">
        <v>6</v>
      </c>
    </row>
    <row r="270" ht="12" customHeight="1">
      <c r="A270" s="16" t="s">
        <v>56</v>
      </c>
    </row>
    <row r="272" spans="12:15" ht="12" customHeight="1">
      <c r="L272" s="184">
        <f>(F250+G250+K250)*P250/K248</f>
        <v>2.25</v>
      </c>
      <c r="M272" s="184"/>
      <c r="N272" s="184"/>
      <c r="O272" s="14" t="s">
        <v>6</v>
      </c>
    </row>
    <row r="273" spans="21:23" ht="12" customHeight="1">
      <c r="U273" s="180">
        <f>-U258</f>
        <v>-1.25</v>
      </c>
      <c r="V273" s="185"/>
      <c r="W273" s="185"/>
    </row>
    <row r="274" ht="12" customHeight="1">
      <c r="A274" s="24" t="s">
        <v>78</v>
      </c>
    </row>
    <row r="275" spans="1:17" ht="12" customHeight="1">
      <c r="A275" s="180"/>
      <c r="B275" s="185"/>
      <c r="C275" s="185"/>
      <c r="Q275" s="27">
        <v>-1</v>
      </c>
    </row>
    <row r="276" spans="4:6" ht="12" customHeight="1">
      <c r="D276" s="180">
        <f>C279/K248*(K248-F250)</f>
        <v>-0.8425496108498863</v>
      </c>
      <c r="E276" s="180"/>
      <c r="F276" s="180"/>
    </row>
    <row r="277" spans="1:14" ht="12" customHeight="1">
      <c r="A277" s="180"/>
      <c r="B277" s="180"/>
      <c r="C277" s="180"/>
      <c r="N277" s="28" t="s">
        <v>80</v>
      </c>
    </row>
    <row r="278" ht="12" customHeight="1">
      <c r="A278" s="24" t="s">
        <v>85</v>
      </c>
    </row>
    <row r="279" spans="3:23" ht="12" customHeight="1">
      <c r="C279" s="198">
        <f>-1/W245*AB245</f>
        <v>-0.9191450300180578</v>
      </c>
      <c r="D279" s="198"/>
      <c r="E279" s="198"/>
      <c r="G279" s="180">
        <f>-C279/K248*F250</f>
        <v>0.07659541916817149</v>
      </c>
      <c r="H279" s="180"/>
      <c r="I279" s="180"/>
      <c r="U279" s="180">
        <f>-C279/K248*(R250+S250)</f>
        <v>0.22978625750451448</v>
      </c>
      <c r="V279" s="180"/>
      <c r="W279" s="180"/>
    </row>
    <row r="280" ht="12" customHeight="1">
      <c r="E280" s="27" t="s">
        <v>84</v>
      </c>
    </row>
    <row r="281" spans="5:8" ht="12" customHeight="1">
      <c r="E281" s="12" t="s">
        <v>84</v>
      </c>
      <c r="F281" s="12"/>
      <c r="G281" s="12"/>
      <c r="H281" s="12"/>
    </row>
    <row r="282" spans="1:23" ht="12" customHeight="1">
      <c r="A282" s="22" t="s">
        <v>86</v>
      </c>
      <c r="G282" s="186">
        <f>-F284/K248*F250</f>
        <v>-0.032826608214930636</v>
      </c>
      <c r="H282" s="186"/>
      <c r="I282" s="186"/>
      <c r="U282" s="186">
        <f>-F284/K248*(R250+S250)</f>
        <v>-0.09847982464479191</v>
      </c>
      <c r="V282" s="186"/>
      <c r="W282" s="186"/>
    </row>
    <row r="283" spans="4:6" ht="12" customHeight="1">
      <c r="D283" s="186">
        <f>F284/(K248)*(K248-F250)</f>
        <v>0.36109269036423697</v>
      </c>
      <c r="E283" s="186"/>
      <c r="F283" s="186"/>
    </row>
    <row r="284" spans="1:9" ht="12" customHeight="1">
      <c r="A284" s="186"/>
      <c r="B284" s="186"/>
      <c r="C284" s="186"/>
      <c r="F284" s="197">
        <f>1/W245*Z249</f>
        <v>0.39391929857916763</v>
      </c>
      <c r="G284" s="197"/>
      <c r="H284" s="197"/>
      <c r="I284" s="12" t="s">
        <v>81</v>
      </c>
    </row>
    <row r="286" spans="1:24" ht="12" customHeight="1">
      <c r="A286" s="16" t="s">
        <v>59</v>
      </c>
      <c r="U286" s="183">
        <f>-F290/(K248-F191)*(R250+S250)</f>
        <v>-0.25</v>
      </c>
      <c r="V286" s="183"/>
      <c r="W286" s="183"/>
      <c r="X286" s="14" t="s">
        <v>6</v>
      </c>
    </row>
    <row r="289" ht="12" customHeight="1">
      <c r="A289" s="14" t="s">
        <v>87</v>
      </c>
    </row>
    <row r="290" spans="6:11" ht="12" customHeight="1">
      <c r="F290" s="184">
        <f>F250*(K248-F250)/K248</f>
        <v>0.9166666666666666</v>
      </c>
      <c r="G290" s="184"/>
      <c r="H290" s="184"/>
      <c r="I290" s="14" t="s">
        <v>6</v>
      </c>
      <c r="K290" s="14" t="s">
        <v>82</v>
      </c>
    </row>
    <row r="291" ht="12" customHeight="1">
      <c r="C291" s="8" t="s">
        <v>88</v>
      </c>
    </row>
    <row r="292" ht="12" customHeight="1">
      <c r="E292" s="8"/>
    </row>
    <row r="293" spans="5:18" ht="12" customHeight="1">
      <c r="E293" t="s">
        <v>26</v>
      </c>
      <c r="J293" t="s">
        <v>91</v>
      </c>
      <c r="R293" t="s">
        <v>26</v>
      </c>
    </row>
    <row r="294" spans="4:25" ht="12" customHeight="1">
      <c r="D294" s="20"/>
      <c r="E294" s="20"/>
      <c r="F294" s="20"/>
      <c r="G294" s="20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0"/>
      <c r="S294" s="20"/>
      <c r="T294" s="20"/>
      <c r="U294" s="20"/>
      <c r="Y294" t="s">
        <v>92</v>
      </c>
    </row>
    <row r="295" spans="3:25" ht="12" customHeight="1">
      <c r="C295" t="s">
        <v>89</v>
      </c>
      <c r="I295" s="8" t="s">
        <v>2</v>
      </c>
      <c r="L295" s="2" t="s">
        <v>3</v>
      </c>
      <c r="M295" s="8" t="s">
        <v>22</v>
      </c>
      <c r="Q295" s="2" t="s">
        <v>4</v>
      </c>
      <c r="Y295" t="s">
        <v>93</v>
      </c>
    </row>
    <row r="296" spans="8:25" ht="12" customHeight="1">
      <c r="H296">
        <v>1</v>
      </c>
      <c r="I296" t="s">
        <v>6</v>
      </c>
      <c r="W296" s="25" t="s">
        <v>6</v>
      </c>
      <c r="Y296" t="s">
        <v>94</v>
      </c>
    </row>
    <row r="297" spans="23:25" ht="12" customHeight="1">
      <c r="W297" s="25">
        <v>5</v>
      </c>
      <c r="Y297" t="s">
        <v>95</v>
      </c>
    </row>
    <row r="298" ht="12" customHeight="1">
      <c r="Y298" t="s">
        <v>96</v>
      </c>
    </row>
    <row r="299" spans="5:20" ht="12" customHeight="1">
      <c r="E299" s="8" t="s">
        <v>0</v>
      </c>
      <c r="K299" t="s">
        <v>79</v>
      </c>
      <c r="L299" s="181">
        <v>14</v>
      </c>
      <c r="M299" s="181"/>
      <c r="N299" t="s">
        <v>6</v>
      </c>
      <c r="T299" s="8" t="s">
        <v>1</v>
      </c>
    </row>
    <row r="300" ht="12" customHeight="1">
      <c r="H300" t="s">
        <v>90</v>
      </c>
    </row>
    <row r="301" spans="4:21" ht="12" customHeight="1">
      <c r="D301">
        <v>2</v>
      </c>
      <c r="E301" t="s">
        <v>6</v>
      </c>
      <c r="F301">
        <v>2</v>
      </c>
      <c r="G301" t="s">
        <v>6</v>
      </c>
      <c r="I301">
        <v>5</v>
      </c>
      <c r="J301" t="s">
        <v>6</v>
      </c>
      <c r="O301">
        <v>5</v>
      </c>
      <c r="P301" t="s">
        <v>6</v>
      </c>
      <c r="R301">
        <v>2</v>
      </c>
      <c r="S301" t="s">
        <v>6</v>
      </c>
      <c r="T301">
        <v>2</v>
      </c>
      <c r="U301" t="s">
        <v>6</v>
      </c>
    </row>
    <row r="303" spans="1:24" ht="12" customHeight="1">
      <c r="A303" s="7" t="s">
        <v>101</v>
      </c>
      <c r="V303" s="179">
        <f>-1/L299*T301</f>
        <v>-0.14285714285714285</v>
      </c>
      <c r="W303" s="179"/>
      <c r="X303" s="179"/>
    </row>
    <row r="304" ht="12" customHeight="1">
      <c r="T304" s="6">
        <v>0</v>
      </c>
    </row>
    <row r="305" spans="1:3" ht="12" customHeight="1">
      <c r="A305" s="179">
        <f>1/L299*(L299+D301)</f>
        <v>1.1428571428571428</v>
      </c>
      <c r="B305" s="179"/>
      <c r="C305" s="179"/>
    </row>
    <row r="306" spans="1:6" ht="12" customHeight="1">
      <c r="A306" s="33"/>
      <c r="B306" s="33"/>
      <c r="C306" s="33"/>
      <c r="F306" s="6">
        <v>1</v>
      </c>
    </row>
    <row r="307" spans="1:3" ht="12" customHeight="1">
      <c r="A307" s="179">
        <f>V303</f>
        <v>-0.14285714285714285</v>
      </c>
      <c r="B307" s="179"/>
      <c r="C307" s="179"/>
    </row>
    <row r="308" spans="1:24" ht="12" customHeight="1">
      <c r="A308" s="7" t="s">
        <v>98</v>
      </c>
      <c r="B308" s="33"/>
      <c r="C308" s="33"/>
      <c r="E308" s="6">
        <v>0</v>
      </c>
      <c r="V308" s="34"/>
      <c r="W308" s="34"/>
      <c r="X308" s="34"/>
    </row>
    <row r="309" spans="1:24" ht="12" customHeight="1">
      <c r="A309" s="33"/>
      <c r="B309" s="33"/>
      <c r="C309" s="33"/>
      <c r="V309" s="179">
        <f>A305</f>
        <v>1.1428571428571428</v>
      </c>
      <c r="W309" s="179"/>
      <c r="X309" s="179"/>
    </row>
    <row r="310" spans="1:24" ht="12" customHeight="1">
      <c r="A310" s="33"/>
      <c r="B310" s="33"/>
      <c r="C310" s="33"/>
      <c r="S310" s="6">
        <v>1</v>
      </c>
      <c r="V310" s="34"/>
      <c r="W310" s="34"/>
      <c r="X310" s="34"/>
    </row>
    <row r="311" spans="1:24" ht="12" customHeight="1">
      <c r="A311" s="179">
        <f>V311</f>
        <v>-0.19999999999999998</v>
      </c>
      <c r="B311" s="179"/>
      <c r="C311" s="179"/>
      <c r="F311" s="35">
        <v>0</v>
      </c>
      <c r="K311" s="179">
        <f>0.5*(F301+I301)/W297</f>
        <v>0.7</v>
      </c>
      <c r="L311" s="179"/>
      <c r="M311" s="179"/>
      <c r="N311" s="179"/>
      <c r="S311" s="6">
        <v>0</v>
      </c>
      <c r="V311" s="179">
        <f>-K311/(O301+R301)*T301</f>
        <v>-0.19999999999999998</v>
      </c>
      <c r="W311" s="179"/>
      <c r="X311" s="179"/>
    </row>
    <row r="312" spans="1:24" ht="12" customHeight="1">
      <c r="A312" s="7" t="s">
        <v>99</v>
      </c>
      <c r="B312" s="33"/>
      <c r="C312" s="33"/>
      <c r="V312" s="34"/>
      <c r="W312" s="34"/>
      <c r="X312" s="34"/>
    </row>
    <row r="313" spans="1:24" ht="12" customHeight="1">
      <c r="A313" s="33"/>
      <c r="B313" s="33"/>
      <c r="C313" s="33"/>
      <c r="V313" s="34"/>
      <c r="W313" s="34"/>
      <c r="X313" s="34"/>
    </row>
    <row r="314" spans="1:24" ht="12" customHeight="1">
      <c r="A314" s="33"/>
      <c r="B314" s="33"/>
      <c r="C314" s="33"/>
      <c r="K314" s="179">
        <f>-K311</f>
        <v>-0.7</v>
      </c>
      <c r="L314" s="179"/>
      <c r="M314" s="179"/>
      <c r="N314" s="179"/>
      <c r="V314" s="34"/>
      <c r="W314" s="34"/>
      <c r="X314" s="34"/>
    </row>
    <row r="315" spans="1:24" ht="12" customHeight="1">
      <c r="A315" s="7" t="s">
        <v>100</v>
      </c>
      <c r="B315" s="33"/>
      <c r="C315" s="33"/>
      <c r="V315" s="34"/>
      <c r="W315" s="34"/>
      <c r="X315" s="34"/>
    </row>
    <row r="316" spans="1:24" ht="12" customHeight="1">
      <c r="A316" s="179">
        <f>-A311</f>
        <v>0.19999999999999998</v>
      </c>
      <c r="B316" s="179"/>
      <c r="C316" s="179"/>
      <c r="V316" s="179">
        <f>-V311</f>
        <v>0.19999999999999998</v>
      </c>
      <c r="W316" s="179"/>
      <c r="X316" s="179"/>
    </row>
    <row r="317" spans="22:24" ht="12" customHeight="1">
      <c r="V317" s="34"/>
      <c r="W317" s="34"/>
      <c r="X317" s="34"/>
    </row>
    <row r="318" spans="1:24" ht="12" customHeight="1">
      <c r="A318" s="180">
        <f>A311</f>
        <v>-0.19999999999999998</v>
      </c>
      <c r="B318" s="180"/>
      <c r="C318" s="180"/>
      <c r="F318" s="32">
        <v>0</v>
      </c>
      <c r="K318" s="180">
        <f>K311</f>
        <v>0.7</v>
      </c>
      <c r="L318" s="180"/>
      <c r="M318" s="180"/>
      <c r="N318" s="180"/>
      <c r="S318" s="27">
        <v>0</v>
      </c>
      <c r="V318" s="180">
        <f>V311</f>
        <v>-0.19999999999999998</v>
      </c>
      <c r="W318" s="180"/>
      <c r="X318" s="180"/>
    </row>
    <row r="319" spans="1:22" ht="12" customHeight="1">
      <c r="A319" s="24" t="s">
        <v>97</v>
      </c>
      <c r="S319" s="24" t="s">
        <v>102</v>
      </c>
      <c r="V319" s="24" t="s">
        <v>103</v>
      </c>
    </row>
    <row r="321" ht="12" customHeight="1">
      <c r="A321" s="22" t="s">
        <v>61</v>
      </c>
    </row>
    <row r="325" ht="12" customHeight="1">
      <c r="A325" s="22" t="s">
        <v>57</v>
      </c>
    </row>
    <row r="329" ht="12" customHeight="1">
      <c r="A329" s="22" t="s">
        <v>76</v>
      </c>
    </row>
    <row r="333" ht="12" customHeight="1">
      <c r="A333" s="16" t="s">
        <v>60</v>
      </c>
    </row>
    <row r="337" ht="12" customHeight="1">
      <c r="A337" s="16" t="s">
        <v>56</v>
      </c>
    </row>
    <row r="339" ht="12" customHeight="1">
      <c r="C339" t="s">
        <v>106</v>
      </c>
    </row>
    <row r="341" spans="1:5" ht="12" customHeight="1">
      <c r="A341" s="16" t="s">
        <v>77</v>
      </c>
      <c r="E341" t="s">
        <v>104</v>
      </c>
    </row>
    <row r="343" ht="12" customHeight="1">
      <c r="B343" t="s">
        <v>105</v>
      </c>
    </row>
    <row r="344" ht="12" customHeight="1">
      <c r="I344" t="s">
        <v>81</v>
      </c>
    </row>
  </sheetData>
  <mergeCells count="167">
    <mergeCell ref="K314:N314"/>
    <mergeCell ref="A316:C316"/>
    <mergeCell ref="V316:X316"/>
    <mergeCell ref="A318:C318"/>
    <mergeCell ref="K318:N318"/>
    <mergeCell ref="V318:X318"/>
    <mergeCell ref="A307:C307"/>
    <mergeCell ref="V309:X309"/>
    <mergeCell ref="A311:C311"/>
    <mergeCell ref="K311:N311"/>
    <mergeCell ref="V311:X311"/>
    <mergeCell ref="F290:H290"/>
    <mergeCell ref="L299:M299"/>
    <mergeCell ref="V303:X303"/>
    <mergeCell ref="A305:C305"/>
    <mergeCell ref="D283:F283"/>
    <mergeCell ref="A284:C284"/>
    <mergeCell ref="F284:H284"/>
    <mergeCell ref="U286:W286"/>
    <mergeCell ref="G279:I279"/>
    <mergeCell ref="U279:W279"/>
    <mergeCell ref="G282:I282"/>
    <mergeCell ref="U282:W282"/>
    <mergeCell ref="A275:C275"/>
    <mergeCell ref="D276:F276"/>
    <mergeCell ref="A277:C277"/>
    <mergeCell ref="C279:E279"/>
    <mergeCell ref="A269:B269"/>
    <mergeCell ref="U269:W269"/>
    <mergeCell ref="L272:N272"/>
    <mergeCell ref="U273:W273"/>
    <mergeCell ref="U263:V263"/>
    <mergeCell ref="O265:Q265"/>
    <mergeCell ref="U266:W266"/>
    <mergeCell ref="A267:C267"/>
    <mergeCell ref="L267:N267"/>
    <mergeCell ref="U252:W252"/>
    <mergeCell ref="A254:C254"/>
    <mergeCell ref="A256:C256"/>
    <mergeCell ref="U258:W258"/>
    <mergeCell ref="A234:C234"/>
    <mergeCell ref="F236:H236"/>
    <mergeCell ref="W245:Y245"/>
    <mergeCell ref="K248:M248"/>
    <mergeCell ref="U227:W227"/>
    <mergeCell ref="A229:C229"/>
    <mergeCell ref="F229:H229"/>
    <mergeCell ref="U231:W231"/>
    <mergeCell ref="A220:C220"/>
    <mergeCell ref="A222:C222"/>
    <mergeCell ref="F224:H224"/>
    <mergeCell ref="U224:W224"/>
    <mergeCell ref="A214:B214"/>
    <mergeCell ref="U214:W214"/>
    <mergeCell ref="L217:N217"/>
    <mergeCell ref="U218:W218"/>
    <mergeCell ref="O210:Q210"/>
    <mergeCell ref="U211:W211"/>
    <mergeCell ref="A212:C212"/>
    <mergeCell ref="L212:N212"/>
    <mergeCell ref="A197:C197"/>
    <mergeCell ref="U199:W199"/>
    <mergeCell ref="A203:B203"/>
    <mergeCell ref="U208:V208"/>
    <mergeCell ref="W186:Y186"/>
    <mergeCell ref="K189:M189"/>
    <mergeCell ref="U193:W193"/>
    <mergeCell ref="A195:C195"/>
    <mergeCell ref="AJ167:AL167"/>
    <mergeCell ref="AE169:AG169"/>
    <mergeCell ref="AJ170:AL170"/>
    <mergeCell ref="AD172:AF172"/>
    <mergeCell ref="AF167:AH167"/>
    <mergeCell ref="AF170:AH170"/>
    <mergeCell ref="AI171:AK171"/>
    <mergeCell ref="J165:L165"/>
    <mergeCell ref="AC166:AE166"/>
    <mergeCell ref="AI162:AK162"/>
    <mergeCell ref="AI166:AK166"/>
    <mergeCell ref="Z166:AB166"/>
    <mergeCell ref="H163:J163"/>
    <mergeCell ref="N165:P165"/>
    <mergeCell ref="M161:O161"/>
    <mergeCell ref="H159:J159"/>
    <mergeCell ref="AJ161:AL161"/>
    <mergeCell ref="Y162:AA162"/>
    <mergeCell ref="Y160:AA160"/>
    <mergeCell ref="AC160:AE160"/>
    <mergeCell ref="AJ154:AL154"/>
    <mergeCell ref="AB152:AD152"/>
    <mergeCell ref="AI153:AK153"/>
    <mergeCell ref="L157:N157"/>
    <mergeCell ref="Y154:AA154"/>
    <mergeCell ref="AJ141:AL141"/>
    <mergeCell ref="AJ145:AL145"/>
    <mergeCell ref="Y139:AA139"/>
    <mergeCell ref="H140:J140"/>
    <mergeCell ref="AC139:AE139"/>
    <mergeCell ref="AJ140:AL140"/>
    <mergeCell ref="G106:I106"/>
    <mergeCell ref="AJ130:AL130"/>
    <mergeCell ref="AJ134:AL134"/>
    <mergeCell ref="AJ138:AL138"/>
    <mergeCell ref="K106:M106"/>
    <mergeCell ref="AD137:AF137"/>
    <mergeCell ref="W137:Y137"/>
    <mergeCell ref="AF130:AH130"/>
    <mergeCell ref="AC130:AE130"/>
    <mergeCell ref="AC134:AE134"/>
    <mergeCell ref="J101:L101"/>
    <mergeCell ref="J102:L102"/>
    <mergeCell ref="V103:X103"/>
    <mergeCell ref="V101:X101"/>
    <mergeCell ref="I97:K97"/>
    <mergeCell ref="C99:E99"/>
    <mergeCell ref="A79:C79"/>
    <mergeCell ref="V83:X83"/>
    <mergeCell ref="D84:F84"/>
    <mergeCell ref="H92:J92"/>
    <mergeCell ref="V92:X92"/>
    <mergeCell ref="K96:M96"/>
    <mergeCell ref="E92:G92"/>
    <mergeCell ref="D95:F95"/>
    <mergeCell ref="D65:F65"/>
    <mergeCell ref="V88:X88"/>
    <mergeCell ref="D85:F85"/>
    <mergeCell ref="D82:F82"/>
    <mergeCell ref="V79:X79"/>
    <mergeCell ref="V78:X78"/>
    <mergeCell ref="V73:X73"/>
    <mergeCell ref="V76:X76"/>
    <mergeCell ref="E69:G69"/>
    <mergeCell ref="D93:F93"/>
    <mergeCell ref="V94:X94"/>
    <mergeCell ref="AG134:AI134"/>
    <mergeCell ref="G153:I153"/>
    <mergeCell ref="AC150:AE150"/>
    <mergeCell ref="AI147:AK147"/>
    <mergeCell ref="Y141:AA141"/>
    <mergeCell ref="Y146:AA146"/>
    <mergeCell ref="G147:I147"/>
    <mergeCell ref="AJ139:AL139"/>
    <mergeCell ref="D142:F142"/>
    <mergeCell ref="C29:E29"/>
    <mergeCell ref="S26:U26"/>
    <mergeCell ref="H31:J31"/>
    <mergeCell ref="H40:J40"/>
    <mergeCell ref="L37:N37"/>
    <mergeCell ref="T40:V40"/>
    <mergeCell ref="P32:R32"/>
    <mergeCell ref="E104:G104"/>
    <mergeCell ref="E100:G100"/>
    <mergeCell ref="Z172:AB172"/>
    <mergeCell ref="Y152:AA152"/>
    <mergeCell ref="H148:J148"/>
    <mergeCell ref="Z151:AB151"/>
    <mergeCell ref="F158:H158"/>
    <mergeCell ref="M160:O160"/>
    <mergeCell ref="H155:J155"/>
    <mergeCell ref="H152:J152"/>
    <mergeCell ref="N156:P156"/>
    <mergeCell ref="K152:M152"/>
    <mergeCell ref="X28:Z28"/>
    <mergeCell ref="P30:R30"/>
    <mergeCell ref="P29:R29"/>
    <mergeCell ref="L29:N29"/>
    <mergeCell ref="T28:V28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r:id="rId2"/>
  <headerFooter alignWithMargins="0">
    <oddHeader>&amp;LTartók Statikája I.   Átviteles tartók NTM hatásábrái&amp;R2003/2004.</oddHeader>
    <oddFooter>&amp;L&amp;8&amp;XAgárdy Gyula&amp;R&amp;P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340"/>
  <sheetViews>
    <sheetView workbookViewId="0" topLeftCell="A284">
      <pane ySplit="2040" topLeftCell="BM329" activePane="bottomLeft" state="split"/>
      <selection pane="topLeft" activeCell="X288" sqref="X288:AG290"/>
      <selection pane="bottomLeft" activeCell="A330" sqref="A330"/>
    </sheetView>
  </sheetViews>
  <sheetFormatPr defaultColWidth="9.00390625" defaultRowHeight="12.75"/>
  <cols>
    <col min="1" max="33" width="2.875" style="0" customWidth="1"/>
    <col min="34" max="34" width="4.50390625" style="0" customWidth="1"/>
    <col min="35" max="36" width="2.875" style="0" customWidth="1"/>
    <col min="37" max="37" width="1.4921875" style="0" customWidth="1"/>
    <col min="38" max="16384" width="2.875" style="0" customWidth="1"/>
  </cols>
  <sheetData>
    <row r="1" ht="12.75">
      <c r="E1" s="8" t="s">
        <v>251</v>
      </c>
    </row>
    <row r="3" ht="12.75">
      <c r="Y3" t="s">
        <v>252</v>
      </c>
    </row>
    <row r="4" spans="6:25" ht="12.75">
      <c r="F4" s="68">
        <v>1</v>
      </c>
      <c r="L4" s="68">
        <v>3</v>
      </c>
      <c r="R4" s="68">
        <v>5</v>
      </c>
      <c r="Y4" t="s">
        <v>253</v>
      </c>
    </row>
    <row r="5" ht="12.75">
      <c r="Y5" t="s">
        <v>254</v>
      </c>
    </row>
    <row r="6" spans="1:25" ht="12.75">
      <c r="A6">
        <v>5</v>
      </c>
      <c r="B6" t="s">
        <v>6</v>
      </c>
      <c r="Y6" t="s">
        <v>255</v>
      </c>
    </row>
    <row r="7" ht="12.75">
      <c r="Y7" t="s">
        <v>281</v>
      </c>
    </row>
    <row r="8" spans="3:25" ht="12.75">
      <c r="C8">
        <v>0</v>
      </c>
      <c r="I8" s="68">
        <v>2</v>
      </c>
      <c r="O8" s="68">
        <v>4</v>
      </c>
      <c r="V8" s="68">
        <v>6</v>
      </c>
      <c r="Y8" t="s">
        <v>282</v>
      </c>
    </row>
    <row r="9" spans="2:23" ht="12.75">
      <c r="B9" s="8" t="s">
        <v>0</v>
      </c>
      <c r="W9" s="8" t="s">
        <v>1</v>
      </c>
    </row>
    <row r="10" spans="5:25" ht="14.25">
      <c r="E10">
        <v>3</v>
      </c>
      <c r="F10" t="s">
        <v>6</v>
      </c>
      <c r="H10">
        <f>E10</f>
        <v>3</v>
      </c>
      <c r="I10" t="s">
        <v>6</v>
      </c>
      <c r="K10">
        <f>H10</f>
        <v>3</v>
      </c>
      <c r="L10" t="s">
        <v>6</v>
      </c>
      <c r="N10">
        <f>K10</f>
        <v>3</v>
      </c>
      <c r="O10" t="s">
        <v>6</v>
      </c>
      <c r="Q10">
        <f>N10</f>
        <v>3</v>
      </c>
      <c r="R10" t="s">
        <v>6</v>
      </c>
      <c r="T10">
        <f>Q10</f>
        <v>3</v>
      </c>
      <c r="U10" t="s">
        <v>6</v>
      </c>
      <c r="Y10" t="s">
        <v>284</v>
      </c>
    </row>
    <row r="11" spans="11:25" ht="14.25">
      <c r="K11" t="s">
        <v>79</v>
      </c>
      <c r="L11" s="181">
        <f>E10+H10+K10+N10+Q10+T10</f>
        <v>18</v>
      </c>
      <c r="M11" s="181"/>
      <c r="N11" t="s">
        <v>6</v>
      </c>
      <c r="Y11" t="s">
        <v>283</v>
      </c>
    </row>
    <row r="12" spans="1:2" ht="12.75">
      <c r="A12" s="7" t="s">
        <v>7</v>
      </c>
      <c r="B12" s="22"/>
    </row>
    <row r="13" ht="12.75">
      <c r="U13" s="6">
        <v>0</v>
      </c>
    </row>
    <row r="14" ht="12.75">
      <c r="C14" s="6">
        <v>1</v>
      </c>
    </row>
    <row r="15" ht="12.75">
      <c r="A15" s="7" t="s">
        <v>8</v>
      </c>
    </row>
    <row r="16" ht="12.75">
      <c r="D16" s="6">
        <v>0</v>
      </c>
    </row>
    <row r="17" ht="12.75">
      <c r="V17" s="6">
        <v>1</v>
      </c>
    </row>
    <row r="18" ht="14.25">
      <c r="A18" s="16" t="s">
        <v>187</v>
      </c>
    </row>
    <row r="20" spans="4:11" ht="12.75">
      <c r="D20" s="189">
        <f>E10*(L11-E10)/L11</f>
        <v>2.5</v>
      </c>
      <c r="E20" s="189"/>
      <c r="F20" s="189"/>
      <c r="G20" s="14" t="s">
        <v>6</v>
      </c>
      <c r="H20" s="208">
        <f>D20/(L11-E10)*(T10+Q10+N10+K10)</f>
        <v>2</v>
      </c>
      <c r="I20" s="208"/>
      <c r="J20" s="208"/>
      <c r="K20" s="5" t="s">
        <v>6</v>
      </c>
    </row>
    <row r="22" ht="14.25">
      <c r="A22" s="16" t="s">
        <v>186</v>
      </c>
    </row>
    <row r="24" spans="10:13" ht="12.75">
      <c r="J24" s="189">
        <f>(E10+H10)*(L11-(E10+H10))/L11</f>
        <v>4</v>
      </c>
      <c r="K24" s="189"/>
      <c r="L24" s="189"/>
      <c r="M24" s="14" t="s">
        <v>6</v>
      </c>
    </row>
    <row r="26" ht="14.25">
      <c r="A26" s="16" t="s">
        <v>185</v>
      </c>
    </row>
    <row r="28" spans="10:39" ht="12.75">
      <c r="J28" s="189">
        <f>L11/2*L11/2/L11</f>
        <v>4.5</v>
      </c>
      <c r="K28" s="189"/>
      <c r="L28" s="189"/>
      <c r="M28" s="14" t="s">
        <v>6</v>
      </c>
      <c r="N28" s="208">
        <f>J28/(L11/2)*(T10+Q10)</f>
        <v>3</v>
      </c>
      <c r="O28" s="208"/>
      <c r="P28" s="208"/>
      <c r="Q28" s="5" t="s">
        <v>6</v>
      </c>
      <c r="AA28" s="167">
        <f>SQRT(AA33*AA33+AC31*AC31)</f>
        <v>5.830951894845301</v>
      </c>
      <c r="AB28" s="167"/>
      <c r="AC28" s="167"/>
      <c r="AD28" s="4" t="s">
        <v>6</v>
      </c>
      <c r="AH28" s="72" t="s">
        <v>194</v>
      </c>
      <c r="AI28" s="213">
        <f>AA28</f>
        <v>5.830951894845301</v>
      </c>
      <c r="AJ28" s="213"/>
      <c r="AK28" s="73" t="s">
        <v>190</v>
      </c>
      <c r="AL28" s="212">
        <f>AC31</f>
        <v>5</v>
      </c>
      <c r="AM28" s="212"/>
    </row>
    <row r="29" spans="1:39" ht="12.75">
      <c r="A29" s="167">
        <f>-AA28/AC31</f>
        <v>-1.1661903789690602</v>
      </c>
      <c r="B29" s="167"/>
      <c r="C29" s="167"/>
      <c r="G29" s="186">
        <f>A29/L11*(L11-2*E10)</f>
        <v>-0.7774602526460401</v>
      </c>
      <c r="H29" s="186"/>
      <c r="I29" s="186"/>
      <c r="W29" s="12" t="s">
        <v>189</v>
      </c>
      <c r="AH29" s="74" t="s">
        <v>195</v>
      </c>
      <c r="AI29" s="213">
        <f>AA28</f>
        <v>5.830951894845301</v>
      </c>
      <c r="AJ29" s="213"/>
      <c r="AK29" s="73" t="s">
        <v>190</v>
      </c>
      <c r="AL29" s="212">
        <f>AC31</f>
        <v>5</v>
      </c>
      <c r="AM29" s="212"/>
    </row>
    <row r="30" ht="12.75">
      <c r="Z30" s="6" t="s">
        <v>0</v>
      </c>
    </row>
    <row r="31" spans="1:39" ht="12.75">
      <c r="A31" s="22" t="s">
        <v>184</v>
      </c>
      <c r="B31" s="22"/>
      <c r="AC31" s="211">
        <f>A6</f>
        <v>5</v>
      </c>
      <c r="AD31" s="211"/>
      <c r="AE31" s="69" t="s">
        <v>6</v>
      </c>
      <c r="AF31" s="17"/>
      <c r="AG31" s="17"/>
      <c r="AH31" s="18" t="s">
        <v>192</v>
      </c>
      <c r="AI31" s="204">
        <f>AA33</f>
        <v>3</v>
      </c>
      <c r="AJ31" s="204"/>
      <c r="AK31" s="71" t="s">
        <v>190</v>
      </c>
      <c r="AL31" s="195">
        <f>AC31</f>
        <v>5</v>
      </c>
      <c r="AM31" s="195"/>
    </row>
    <row r="32" spans="32:39" ht="12.75">
      <c r="AF32" s="17"/>
      <c r="AG32" s="17"/>
      <c r="AH32" s="19" t="s">
        <v>193</v>
      </c>
      <c r="AI32" s="204">
        <f>AA33</f>
        <v>3</v>
      </c>
      <c r="AJ32" s="204"/>
      <c r="AK32" s="71" t="s">
        <v>190</v>
      </c>
      <c r="AL32" s="195">
        <f>AC31</f>
        <v>5</v>
      </c>
      <c r="AM32" s="195"/>
    </row>
    <row r="33" spans="1:39" ht="12.75">
      <c r="A33" s="16" t="s">
        <v>191</v>
      </c>
      <c r="W33" s="14" t="s">
        <v>188</v>
      </c>
      <c r="AA33" s="208">
        <f>E10</f>
        <v>3</v>
      </c>
      <c r="AB33" s="208"/>
      <c r="AC33" s="5" t="s">
        <v>6</v>
      </c>
      <c r="AF33" s="17"/>
      <c r="AG33" s="17"/>
      <c r="AH33" s="18" t="s">
        <v>196</v>
      </c>
      <c r="AI33" s="204">
        <f>A6</f>
        <v>5</v>
      </c>
      <c r="AJ33" s="204"/>
      <c r="AK33" s="71"/>
      <c r="AL33" s="195"/>
      <c r="AM33" s="195"/>
    </row>
    <row r="34" spans="1:39" ht="14.25">
      <c r="A34" s="202">
        <f>AA33/AC31</f>
        <v>0.6</v>
      </c>
      <c r="B34" s="202"/>
      <c r="C34" s="202"/>
      <c r="G34" s="184">
        <f>A34/L11*(L11-2*E10)</f>
        <v>0.4</v>
      </c>
      <c r="H34" s="184"/>
      <c r="I34" s="184"/>
      <c r="AF34" s="17"/>
      <c r="AG34" s="17"/>
      <c r="AH34" s="19" t="s">
        <v>199</v>
      </c>
      <c r="AI34" s="204">
        <f>A6</f>
        <v>5</v>
      </c>
      <c r="AJ34" s="204"/>
      <c r="AK34" s="71"/>
      <c r="AL34" s="195"/>
      <c r="AM34" s="195"/>
    </row>
    <row r="35" spans="10:12" ht="12.75">
      <c r="J35" s="189">
        <f>J24/A6</f>
        <v>0.8</v>
      </c>
      <c r="K35" s="189"/>
      <c r="L35" s="189"/>
    </row>
    <row r="36" spans="32:36" ht="12.75">
      <c r="AF36" s="17"/>
      <c r="AG36" s="17"/>
      <c r="AH36" s="18" t="s">
        <v>197</v>
      </c>
      <c r="AI36" s="204">
        <f>$A$6</f>
        <v>5</v>
      </c>
      <c r="AJ36" s="204"/>
    </row>
    <row r="37" spans="1:36" ht="12.75">
      <c r="A37" s="16" t="s">
        <v>202</v>
      </c>
      <c r="AF37" s="17"/>
      <c r="AG37" s="17"/>
      <c r="AH37" s="19" t="s">
        <v>198</v>
      </c>
      <c r="AI37" s="204">
        <f>$A$6</f>
        <v>5</v>
      </c>
      <c r="AJ37" s="204"/>
    </row>
    <row r="39" spans="1:36" ht="14.25">
      <c r="A39" s="16" t="s">
        <v>203</v>
      </c>
      <c r="AF39" s="17"/>
      <c r="AG39" s="17"/>
      <c r="AH39" s="18" t="s">
        <v>201</v>
      </c>
      <c r="AI39" s="204">
        <f>$A$6</f>
        <v>5</v>
      </c>
      <c r="AJ39" s="204"/>
    </row>
    <row r="40" spans="7:36" ht="14.25">
      <c r="G40" s="205">
        <f>M41/(L11/2)*(E10+H10)</f>
        <v>0.6000000000000001</v>
      </c>
      <c r="H40" s="205"/>
      <c r="I40" s="205"/>
      <c r="P40" s="183">
        <f>G40</f>
        <v>0.6000000000000001</v>
      </c>
      <c r="Q40" s="183"/>
      <c r="R40" s="183"/>
      <c r="AF40" s="17"/>
      <c r="AG40" s="17"/>
      <c r="AH40" s="19" t="s">
        <v>200</v>
      </c>
      <c r="AI40" s="204">
        <f>$A$6</f>
        <v>5</v>
      </c>
      <c r="AJ40" s="204"/>
    </row>
    <row r="41" spans="13:16" ht="12.75">
      <c r="M41" s="209">
        <f>J28/A6</f>
        <v>0.9</v>
      </c>
      <c r="N41" s="209"/>
      <c r="O41" s="209"/>
      <c r="P41" s="14"/>
    </row>
    <row r="42" ht="12.75">
      <c r="W42" t="s">
        <v>217</v>
      </c>
    </row>
    <row r="43" spans="22:24" ht="12.75">
      <c r="V43" s="167">
        <f>-AI47/AI46</f>
        <v>-1.1661903789690602</v>
      </c>
      <c r="W43" s="167"/>
      <c r="X43" s="167"/>
    </row>
    <row r="45" spans="1:27" ht="12.75">
      <c r="A45" s="22" t="s">
        <v>204</v>
      </c>
      <c r="M45" s="77" t="s">
        <v>206</v>
      </c>
      <c r="N45" s="77"/>
      <c r="O45" s="77"/>
      <c r="P45" s="77"/>
      <c r="Q45" s="77"/>
      <c r="R45" s="77"/>
      <c r="S45" s="77"/>
      <c r="V45" s="22" t="s">
        <v>207</v>
      </c>
      <c r="W45" s="77"/>
      <c r="X45" s="77"/>
      <c r="Y45" s="77"/>
      <c r="Z45" s="77"/>
      <c r="AA45" s="77"/>
    </row>
    <row r="46" spans="34:38" ht="12.75">
      <c r="AH46" s="1" t="s">
        <v>214</v>
      </c>
      <c r="AI46" s="210">
        <f>A6</f>
        <v>5</v>
      </c>
      <c r="AJ46" s="210"/>
      <c r="AK46" s="210"/>
      <c r="AL46" t="s">
        <v>6</v>
      </c>
    </row>
    <row r="47" spans="1:38" ht="12.75">
      <c r="A47" s="167">
        <f>-V43</f>
        <v>1.1661903789690602</v>
      </c>
      <c r="B47" s="167"/>
      <c r="C47" s="167"/>
      <c r="J47" s="186">
        <f>A47/L11*(T10+Q10+N10+K10)</f>
        <v>0.7774602526460401</v>
      </c>
      <c r="K47" s="186"/>
      <c r="L47" s="186"/>
      <c r="M47" s="77" t="s">
        <v>208</v>
      </c>
      <c r="N47" s="77"/>
      <c r="O47" s="77"/>
      <c r="P47" s="77"/>
      <c r="Q47" s="77"/>
      <c r="R47" s="77"/>
      <c r="S47" s="77"/>
      <c r="V47" s="22" t="s">
        <v>209</v>
      </c>
      <c r="W47" s="77"/>
      <c r="X47" s="77"/>
      <c r="Y47" s="77"/>
      <c r="Z47" s="77"/>
      <c r="AA47" s="77"/>
      <c r="AH47" s="1" t="s">
        <v>215</v>
      </c>
      <c r="AI47" s="181">
        <f>SQRT(A6*A6+E10*E10)</f>
        <v>5.830951894845301</v>
      </c>
      <c r="AJ47" s="181"/>
      <c r="AK47" s="181"/>
      <c r="AL47" t="s">
        <v>6</v>
      </c>
    </row>
    <row r="49" spans="1:27" ht="12.75">
      <c r="A49" s="167">
        <f>V43</f>
        <v>-1.1661903789690602</v>
      </c>
      <c r="B49" s="167"/>
      <c r="C49" s="167"/>
      <c r="M49" s="77" t="s">
        <v>212</v>
      </c>
      <c r="N49" s="77"/>
      <c r="O49" s="77"/>
      <c r="P49" s="77"/>
      <c r="Q49" s="77"/>
      <c r="R49" s="77"/>
      <c r="S49" s="77"/>
      <c r="V49" s="22" t="s">
        <v>213</v>
      </c>
      <c r="W49" s="77"/>
      <c r="X49" s="77"/>
      <c r="Y49" s="77"/>
      <c r="Z49" s="77"/>
      <c r="AA49" s="77"/>
    </row>
    <row r="50" spans="34:38" ht="12.75">
      <c r="AH50" s="1" t="s">
        <v>214</v>
      </c>
      <c r="AI50" s="210">
        <f>A6</f>
        <v>5</v>
      </c>
      <c r="AJ50" s="210"/>
      <c r="AK50" s="210"/>
      <c r="AL50" t="s">
        <v>6</v>
      </c>
    </row>
    <row r="51" spans="1:38" ht="12.75">
      <c r="A51" s="22" t="s">
        <v>205</v>
      </c>
      <c r="O51" s="186">
        <f>A49/L11*(Q10+T10)</f>
        <v>-0.38873012632302006</v>
      </c>
      <c r="P51" s="186"/>
      <c r="Q51" s="186"/>
      <c r="AH51" s="1" t="s">
        <v>216</v>
      </c>
      <c r="AI51" s="181">
        <f>AI47</f>
        <v>5.830951894845301</v>
      </c>
      <c r="AJ51" s="181"/>
      <c r="AK51" s="181"/>
      <c r="AL51" t="s">
        <v>6</v>
      </c>
    </row>
    <row r="52" spans="9:24" ht="12.75">
      <c r="I52" s="186">
        <f>V52/L11*(E10+H10)</f>
        <v>0.38873012632302006</v>
      </c>
      <c r="J52" s="186"/>
      <c r="K52" s="186"/>
      <c r="V52" s="167">
        <f>-V43</f>
        <v>1.1661903789690602</v>
      </c>
      <c r="W52" s="167"/>
      <c r="X52" s="167"/>
    </row>
    <row r="53" spans="13:27" ht="12.75">
      <c r="M53" s="77" t="s">
        <v>210</v>
      </c>
      <c r="N53" s="77"/>
      <c r="O53" s="77"/>
      <c r="P53" s="77"/>
      <c r="Q53" s="77"/>
      <c r="R53" s="77"/>
      <c r="S53" s="77"/>
      <c r="V53" s="22" t="s">
        <v>211</v>
      </c>
      <c r="W53" s="77"/>
      <c r="X53" s="77"/>
      <c r="Y53" s="77"/>
      <c r="Z53" s="77"/>
      <c r="AA53" s="77"/>
    </row>
    <row r="55" spans="2:29" ht="12.75">
      <c r="B55" s="8" t="s">
        <v>250</v>
      </c>
      <c r="AC55" t="s">
        <v>236</v>
      </c>
    </row>
    <row r="57" spans="3:25" ht="12.75">
      <c r="C57" s="1">
        <v>1</v>
      </c>
      <c r="F57" s="1">
        <v>3</v>
      </c>
      <c r="I57" s="1">
        <v>5</v>
      </c>
      <c r="L57">
        <v>7</v>
      </c>
      <c r="P57" s="68">
        <v>9</v>
      </c>
      <c r="S57">
        <v>11</v>
      </c>
      <c r="V57">
        <v>13</v>
      </c>
      <c r="Y57" t="s">
        <v>237</v>
      </c>
    </row>
    <row r="58" spans="1:25" ht="12.75">
      <c r="A58">
        <v>4</v>
      </c>
      <c r="B58" t="s">
        <v>6</v>
      </c>
      <c r="Y58" t="s">
        <v>238</v>
      </c>
    </row>
    <row r="59" ht="12.75">
      <c r="Y59" t="s">
        <v>239</v>
      </c>
    </row>
    <row r="60" spans="3:25" ht="12.75">
      <c r="C60">
        <v>0</v>
      </c>
      <c r="G60" s="68">
        <v>2</v>
      </c>
      <c r="J60" s="68">
        <v>4</v>
      </c>
      <c r="M60">
        <v>6</v>
      </c>
      <c r="O60">
        <v>8</v>
      </c>
      <c r="R60">
        <v>10</v>
      </c>
      <c r="V60" s="68">
        <v>12</v>
      </c>
      <c r="Y60" t="s">
        <v>240</v>
      </c>
    </row>
    <row r="61" spans="2:25" ht="12.75">
      <c r="B61" s="8" t="s">
        <v>0</v>
      </c>
      <c r="W61" s="8" t="s">
        <v>1</v>
      </c>
      <c r="Y61" t="s">
        <v>241</v>
      </c>
    </row>
    <row r="62" spans="5:25" ht="12.75">
      <c r="E62">
        <v>3</v>
      </c>
      <c r="F62" t="s">
        <v>6</v>
      </c>
      <c r="H62">
        <f>E62</f>
        <v>3</v>
      </c>
      <c r="I62" t="s">
        <v>6</v>
      </c>
      <c r="K62">
        <f>H62</f>
        <v>3</v>
      </c>
      <c r="L62" t="s">
        <v>6</v>
      </c>
      <c r="N62">
        <f>K62</f>
        <v>3</v>
      </c>
      <c r="O62" t="s">
        <v>6</v>
      </c>
      <c r="Q62">
        <f>N62</f>
        <v>3</v>
      </c>
      <c r="R62" t="s">
        <v>6</v>
      </c>
      <c r="T62">
        <f>Q62</f>
        <v>3</v>
      </c>
      <c r="U62" t="s">
        <v>6</v>
      </c>
      <c r="Y62" t="s">
        <v>242</v>
      </c>
    </row>
    <row r="63" spans="11:14" ht="12.75">
      <c r="K63" t="s">
        <v>79</v>
      </c>
      <c r="L63" s="181">
        <f>E62+H62+K62+N62+Q62+T62</f>
        <v>18</v>
      </c>
      <c r="M63" s="181"/>
      <c r="N63" t="s">
        <v>6</v>
      </c>
    </row>
    <row r="64" spans="1:2" ht="12.75">
      <c r="A64" s="7" t="s">
        <v>7</v>
      </c>
      <c r="B64" s="22"/>
    </row>
    <row r="65" ht="12.75">
      <c r="U65" s="6">
        <v>0</v>
      </c>
    </row>
    <row r="66" ht="12.75">
      <c r="C66" s="6">
        <v>1</v>
      </c>
    </row>
    <row r="67" ht="12.75">
      <c r="A67" s="7" t="s">
        <v>8</v>
      </c>
    </row>
    <row r="68" ht="12.75">
      <c r="D68" s="6">
        <v>0</v>
      </c>
    </row>
    <row r="69" ht="12.75">
      <c r="V69" s="6">
        <v>1</v>
      </c>
    </row>
    <row r="70" ht="14.25">
      <c r="A70" s="16" t="s">
        <v>186</v>
      </c>
    </row>
    <row r="71" ht="12.75">
      <c r="A71" s="16" t="s">
        <v>185</v>
      </c>
    </row>
    <row r="72" spans="4:11" ht="12.75">
      <c r="D72" s="189">
        <f>E62*(L63-E62)/L63</f>
        <v>2.5</v>
      </c>
      <c r="E72" s="189"/>
      <c r="F72" s="189"/>
      <c r="G72" s="14" t="s">
        <v>6</v>
      </c>
      <c r="H72" s="208"/>
      <c r="I72" s="208"/>
      <c r="J72" s="208"/>
      <c r="K72" s="5"/>
    </row>
    <row r="73" ht="12.75">
      <c r="A73" s="16" t="s">
        <v>218</v>
      </c>
    </row>
    <row r="74" spans="1:7" ht="12.75">
      <c r="A74" s="16" t="s">
        <v>219</v>
      </c>
      <c r="D74" s="189">
        <f>(E62+H62)*(L63-(E62+H62))/L63</f>
        <v>4</v>
      </c>
      <c r="E74" s="189"/>
      <c r="F74" s="189"/>
      <c r="G74" s="14" t="s">
        <v>6</v>
      </c>
    </row>
    <row r="76" ht="12.75">
      <c r="A76" s="16" t="s">
        <v>220</v>
      </c>
    </row>
    <row r="78" spans="7:17" ht="12.75">
      <c r="G78" s="214">
        <f>A79/L63*(H62+K62+N62+Q62+T62)</f>
        <v>-0.8333333333333333</v>
      </c>
      <c r="H78" s="214"/>
      <c r="I78" s="214"/>
      <c r="J78" s="189">
        <f>L63/2*L63/2/L63</f>
        <v>4.5</v>
      </c>
      <c r="K78" s="189"/>
      <c r="L78" s="189"/>
      <c r="M78" s="14" t="s">
        <v>6</v>
      </c>
      <c r="N78" s="208">
        <f>J78/(L63/2)*(T62+Q62)</f>
        <v>3</v>
      </c>
      <c r="O78" s="208"/>
      <c r="P78" s="208"/>
      <c r="Q78" s="5" t="s">
        <v>6</v>
      </c>
    </row>
    <row r="79" spans="1:3" ht="12.75">
      <c r="A79" s="186">
        <f>-C66</f>
        <v>-1</v>
      </c>
      <c r="B79" s="186"/>
      <c r="C79" s="186"/>
    </row>
    <row r="80" spans="1:2" ht="14.25">
      <c r="A80" s="22" t="s">
        <v>184</v>
      </c>
      <c r="B80" s="22"/>
    </row>
    <row r="82" ht="14.25">
      <c r="A82" s="16" t="s">
        <v>221</v>
      </c>
    </row>
    <row r="83" spans="1:9" ht="12.75">
      <c r="A83" s="67"/>
      <c r="B83" s="67"/>
      <c r="C83" s="67"/>
      <c r="D83" s="184">
        <f>-D72/A58</f>
        <v>-0.625</v>
      </c>
      <c r="E83" s="184"/>
      <c r="F83" s="184"/>
      <c r="G83" s="65"/>
      <c r="H83" s="65"/>
      <c r="I83" s="65"/>
    </row>
    <row r="84" spans="1:39" ht="12.75">
      <c r="A84" s="16" t="s">
        <v>202</v>
      </c>
      <c r="B84" s="67"/>
      <c r="C84" s="67"/>
      <c r="G84" s="65"/>
      <c r="H84" s="65"/>
      <c r="I84" s="65"/>
      <c r="AF84" s="17"/>
      <c r="AG84" s="17"/>
      <c r="AH84" s="19"/>
      <c r="AI84" s="70"/>
      <c r="AJ84" s="70"/>
      <c r="AK84" s="71"/>
      <c r="AL84" s="66"/>
      <c r="AM84" s="66"/>
    </row>
    <row r="85" spans="1:39" ht="12.75">
      <c r="A85" s="67"/>
      <c r="B85" s="67"/>
      <c r="C85" s="67"/>
      <c r="G85" s="65"/>
      <c r="H85" s="65"/>
      <c r="I85" s="65"/>
      <c r="AF85" s="17"/>
      <c r="AG85" s="17"/>
      <c r="AH85" s="19"/>
      <c r="AI85" s="70"/>
      <c r="AJ85" s="70"/>
      <c r="AK85" s="71"/>
      <c r="AL85" s="66"/>
      <c r="AM85" s="66"/>
    </row>
    <row r="86" spans="1:39" ht="12.75">
      <c r="A86" s="16" t="s">
        <v>203</v>
      </c>
      <c r="B86" s="67"/>
      <c r="C86" s="67"/>
      <c r="G86" s="65"/>
      <c r="H86" s="65"/>
      <c r="I86" s="65"/>
      <c r="AF86" s="17"/>
      <c r="AG86" s="17"/>
      <c r="AH86" s="19"/>
      <c r="AI86" s="70"/>
      <c r="AJ86" s="70"/>
      <c r="AK86" s="71"/>
      <c r="AL86" s="66"/>
      <c r="AM86" s="66"/>
    </row>
    <row r="87" spans="1:39" ht="12.75">
      <c r="A87" s="67"/>
      <c r="B87" s="67"/>
      <c r="C87" s="67"/>
      <c r="D87" s="184">
        <f>D72/A58</f>
        <v>0.625</v>
      </c>
      <c r="E87" s="184"/>
      <c r="F87" s="184"/>
      <c r="G87" s="65"/>
      <c r="H87" s="65"/>
      <c r="I87" s="65"/>
      <c r="AF87" s="17"/>
      <c r="AG87" s="17"/>
      <c r="AH87" s="19"/>
      <c r="AI87" s="70"/>
      <c r="AJ87" s="70"/>
      <c r="AK87" s="71"/>
      <c r="AL87" s="66"/>
      <c r="AM87" s="66"/>
    </row>
    <row r="88" spans="5:36" ht="12.75">
      <c r="E88" s="205">
        <f>-D74/A58</f>
        <v>-1</v>
      </c>
      <c r="F88" s="205"/>
      <c r="G88" s="205"/>
      <c r="AF88" s="17"/>
      <c r="AG88" s="17"/>
      <c r="AH88" s="18" t="s">
        <v>197</v>
      </c>
      <c r="AI88" s="204">
        <f>$A$58</f>
        <v>4</v>
      </c>
      <c r="AJ88" s="204"/>
    </row>
    <row r="89" spans="1:36" ht="12.75">
      <c r="A89" s="16" t="s">
        <v>222</v>
      </c>
      <c r="AF89" s="17"/>
      <c r="AG89" s="17"/>
      <c r="AH89" s="19" t="s">
        <v>198</v>
      </c>
      <c r="AI89" s="204">
        <f>$A$58</f>
        <v>4</v>
      </c>
      <c r="AJ89" s="204"/>
    </row>
    <row r="91" spans="1:36" ht="12.75">
      <c r="A91" s="16" t="s">
        <v>223</v>
      </c>
      <c r="AF91" s="17"/>
      <c r="AG91" s="17"/>
      <c r="AH91" s="18" t="s">
        <v>201</v>
      </c>
      <c r="AI91" s="204">
        <f>$A$58</f>
        <v>4</v>
      </c>
      <c r="AJ91" s="204"/>
    </row>
    <row r="92" spans="5:36" ht="12.75">
      <c r="E92" s="205">
        <f>D74/A58</f>
        <v>1</v>
      </c>
      <c r="F92" s="205"/>
      <c r="G92" s="205"/>
      <c r="P92" s="183"/>
      <c r="Q92" s="183"/>
      <c r="R92" s="183"/>
      <c r="AF92" s="17"/>
      <c r="AG92" s="17"/>
      <c r="AH92" s="19" t="s">
        <v>200</v>
      </c>
      <c r="AI92" s="204">
        <f>$A$58</f>
        <v>4</v>
      </c>
      <c r="AJ92" s="204"/>
    </row>
    <row r="93" spans="10:16" ht="12.75">
      <c r="J93" s="206">
        <f>-J78/A58</f>
        <v>-1.125</v>
      </c>
      <c r="K93" s="206"/>
      <c r="L93" s="206"/>
      <c r="M93" s="76"/>
      <c r="N93" s="76"/>
      <c r="O93" s="76"/>
      <c r="P93" s="14"/>
    </row>
    <row r="94" spans="7:16" ht="12.75">
      <c r="G94" s="75"/>
      <c r="H94" s="75"/>
      <c r="I94" s="75"/>
      <c r="M94" s="76"/>
      <c r="N94" s="76"/>
      <c r="O94" s="76"/>
      <c r="P94" s="14"/>
    </row>
    <row r="95" spans="1:16" ht="12.75">
      <c r="A95" s="16" t="s">
        <v>224</v>
      </c>
      <c r="G95" s="75"/>
      <c r="H95" s="75"/>
      <c r="I95" s="75"/>
      <c r="M95" s="76"/>
      <c r="N95" s="76"/>
      <c r="O95" s="76"/>
      <c r="P95" s="14"/>
    </row>
    <row r="96" spans="7:16" ht="12.75">
      <c r="G96" s="75"/>
      <c r="H96" s="75"/>
      <c r="I96" s="75"/>
      <c r="M96" s="76"/>
      <c r="N96" s="76"/>
      <c r="O96" s="76"/>
      <c r="P96" s="14"/>
    </row>
    <row r="97" spans="1:39" ht="12.75">
      <c r="A97" s="22" t="s">
        <v>204</v>
      </c>
      <c r="G97" s="75"/>
      <c r="H97" s="75"/>
      <c r="I97" s="75"/>
      <c r="M97" s="76"/>
      <c r="N97" s="76"/>
      <c r="O97" s="76"/>
      <c r="P97" s="14"/>
      <c r="AM97" s="1" t="s">
        <v>233</v>
      </c>
    </row>
    <row r="98" spans="1:16" ht="12.75">
      <c r="A98" s="167">
        <f>S99</f>
        <v>-1.25</v>
      </c>
      <c r="B98" s="167"/>
      <c r="C98" s="167"/>
      <c r="D98" s="194">
        <f>A98/L63*(H62+K62+N62+Q62+T62)</f>
        <v>-1.0416666666666667</v>
      </c>
      <c r="E98" s="194"/>
      <c r="F98" s="194"/>
      <c r="G98" s="75"/>
      <c r="H98" s="75"/>
      <c r="I98" s="75"/>
      <c r="M98" s="76"/>
      <c r="N98" s="76"/>
      <c r="O98" s="76"/>
      <c r="P98" s="14"/>
    </row>
    <row r="99" spans="19:23" ht="12.75">
      <c r="S99" s="167">
        <f>-AI102/AI101</f>
        <v>-1.25</v>
      </c>
      <c r="T99" s="167"/>
      <c r="U99" s="167"/>
      <c r="W99" t="s">
        <v>217</v>
      </c>
    </row>
    <row r="100" spans="1:27" ht="12.75">
      <c r="A100" s="22" t="s">
        <v>225</v>
      </c>
      <c r="D100" s="194">
        <f>S99/L63*(E62)</f>
        <v>-0.20833333333333334</v>
      </c>
      <c r="E100" s="194"/>
      <c r="F100" s="194"/>
      <c r="M100" s="77" t="s">
        <v>226</v>
      </c>
      <c r="N100" s="77"/>
      <c r="O100" s="77"/>
      <c r="P100" s="77"/>
      <c r="Q100" s="77"/>
      <c r="R100" s="77"/>
      <c r="S100" s="77"/>
      <c r="V100" s="22" t="s">
        <v>229</v>
      </c>
      <c r="W100" s="77"/>
      <c r="X100" s="77"/>
      <c r="Y100" s="77"/>
      <c r="Z100" s="77"/>
      <c r="AA100" s="77"/>
    </row>
    <row r="101" spans="34:38" ht="12.75">
      <c r="AH101" s="1" t="s">
        <v>214</v>
      </c>
      <c r="AI101" s="210">
        <f>A58</f>
        <v>4</v>
      </c>
      <c r="AJ101" s="210"/>
      <c r="AK101" s="210"/>
      <c r="AL101" t="s">
        <v>6</v>
      </c>
    </row>
    <row r="102" spans="1:38" ht="12.75">
      <c r="A102" s="167">
        <f>-S99</f>
        <v>1.25</v>
      </c>
      <c r="B102" s="167"/>
      <c r="C102" s="167"/>
      <c r="J102" s="186">
        <f>A102/L63*(N62+Q62+T62)</f>
        <v>0.625</v>
      </c>
      <c r="K102" s="186"/>
      <c r="L102" s="186"/>
      <c r="M102" s="77" t="s">
        <v>228</v>
      </c>
      <c r="N102" s="77"/>
      <c r="O102" s="77"/>
      <c r="P102" s="77"/>
      <c r="Q102" s="77"/>
      <c r="R102" s="77"/>
      <c r="S102" s="77"/>
      <c r="V102" s="22" t="s">
        <v>230</v>
      </c>
      <c r="W102" s="77"/>
      <c r="X102" s="77"/>
      <c r="Y102" s="77"/>
      <c r="Z102" s="77"/>
      <c r="AA102" s="77"/>
      <c r="AH102" s="1" t="s">
        <v>227</v>
      </c>
      <c r="AI102" s="181">
        <f>SQRT(A58*A58+E62*E62)</f>
        <v>5</v>
      </c>
      <c r="AJ102" s="181"/>
      <c r="AK102" s="181"/>
      <c r="AL102" t="s">
        <v>6</v>
      </c>
    </row>
    <row r="103" spans="14:21" ht="12.75">
      <c r="N103" s="77"/>
      <c r="O103" s="77"/>
      <c r="P103" s="77"/>
      <c r="Q103" s="77"/>
      <c r="R103" s="77"/>
      <c r="S103" s="167">
        <f>S99</f>
        <v>-1.25</v>
      </c>
      <c r="T103" s="167"/>
      <c r="U103" s="167"/>
    </row>
    <row r="104" spans="10:27" ht="12.75">
      <c r="J104" s="193">
        <f>S103/L63*(E62+H62)</f>
        <v>-0.4166666666666667</v>
      </c>
      <c r="K104" s="193"/>
      <c r="L104" s="193"/>
      <c r="M104" s="77" t="s">
        <v>335</v>
      </c>
      <c r="V104" s="22" t="s">
        <v>337</v>
      </c>
      <c r="W104" s="77"/>
      <c r="X104" s="77"/>
      <c r="Y104" s="77"/>
      <c r="Z104" s="77"/>
      <c r="AA104" s="77"/>
    </row>
    <row r="105" spans="1:38" ht="12.75">
      <c r="A105" s="22" t="s">
        <v>231</v>
      </c>
      <c r="J105" s="194">
        <f>A106/L63*(E62+H62+K62)</f>
        <v>0.625</v>
      </c>
      <c r="K105" s="194"/>
      <c r="L105" s="194"/>
      <c r="AH105" s="1" t="s">
        <v>214</v>
      </c>
      <c r="AI105" s="210">
        <f>A58</f>
        <v>4</v>
      </c>
      <c r="AJ105" s="210"/>
      <c r="AK105" s="210"/>
      <c r="AL105" t="s">
        <v>6</v>
      </c>
    </row>
    <row r="106" spans="1:38" ht="12.75">
      <c r="A106" s="167">
        <f>-S99</f>
        <v>1.25</v>
      </c>
      <c r="B106" s="167"/>
      <c r="C106" s="167"/>
      <c r="M106" s="77" t="s">
        <v>336</v>
      </c>
      <c r="V106" s="22" t="s">
        <v>338</v>
      </c>
      <c r="AH106" s="1" t="s">
        <v>232</v>
      </c>
      <c r="AI106" s="181">
        <f>AI102</f>
        <v>5</v>
      </c>
      <c r="AJ106" s="181"/>
      <c r="AK106" s="181"/>
      <c r="AL106" t="s">
        <v>6</v>
      </c>
    </row>
    <row r="107" spans="14:27" ht="12.75">
      <c r="N107" s="77"/>
      <c r="O107" s="77"/>
      <c r="P107" s="77"/>
      <c r="Q107" s="77"/>
      <c r="R107" s="77"/>
      <c r="S107" s="77"/>
      <c r="W107" s="77"/>
      <c r="X107" s="77"/>
      <c r="Y107" s="77"/>
      <c r="Z107" s="77"/>
      <c r="AA107" s="77"/>
    </row>
    <row r="108" spans="1:5" ht="14.25">
      <c r="A108" s="24" t="s">
        <v>234</v>
      </c>
      <c r="E108" t="s">
        <v>235</v>
      </c>
    </row>
    <row r="109" spans="2:29" ht="12.75">
      <c r="B109" s="8" t="s">
        <v>250</v>
      </c>
      <c r="E109" s="8"/>
      <c r="AC109" t="s">
        <v>243</v>
      </c>
    </row>
    <row r="111" spans="3:25" ht="12.75">
      <c r="C111" s="1">
        <v>1</v>
      </c>
      <c r="F111" s="1">
        <v>3</v>
      </c>
      <c r="I111" s="1">
        <v>5</v>
      </c>
      <c r="L111">
        <v>7</v>
      </c>
      <c r="P111" s="68">
        <v>9</v>
      </c>
      <c r="S111">
        <v>11</v>
      </c>
      <c r="V111">
        <v>13</v>
      </c>
      <c r="Y111" t="s">
        <v>244</v>
      </c>
    </row>
    <row r="112" spans="1:25" ht="12.75">
      <c r="A112">
        <v>4</v>
      </c>
      <c r="B112" t="s">
        <v>6</v>
      </c>
      <c r="Y112" t="s">
        <v>245</v>
      </c>
    </row>
    <row r="113" ht="12.75">
      <c r="Y113" t="s">
        <v>246</v>
      </c>
    </row>
    <row r="114" spans="3:25" ht="12.75">
      <c r="C114">
        <v>0</v>
      </c>
      <c r="G114" s="68">
        <v>2</v>
      </c>
      <c r="J114" s="68">
        <v>4</v>
      </c>
      <c r="M114">
        <v>6</v>
      </c>
      <c r="O114">
        <v>8</v>
      </c>
      <c r="R114">
        <v>10</v>
      </c>
      <c r="V114" s="68">
        <v>12</v>
      </c>
      <c r="Y114" t="s">
        <v>247</v>
      </c>
    </row>
    <row r="115" spans="2:25" ht="12.75">
      <c r="B115" s="8" t="s">
        <v>0</v>
      </c>
      <c r="W115" s="8" t="s">
        <v>1</v>
      </c>
      <c r="Y115" t="s">
        <v>248</v>
      </c>
    </row>
    <row r="116" spans="5:25" ht="12.75">
      <c r="E116">
        <v>3</v>
      </c>
      <c r="F116" t="s">
        <v>6</v>
      </c>
      <c r="H116">
        <f>E116</f>
        <v>3</v>
      </c>
      <c r="I116" t="s">
        <v>6</v>
      </c>
      <c r="K116">
        <f>H116</f>
        <v>3</v>
      </c>
      <c r="L116" t="s">
        <v>6</v>
      </c>
      <c r="N116">
        <f>K116</f>
        <v>3</v>
      </c>
      <c r="O116" t="s">
        <v>6</v>
      </c>
      <c r="Q116">
        <f>N116</f>
        <v>3</v>
      </c>
      <c r="R116" t="s">
        <v>6</v>
      </c>
      <c r="T116">
        <f>Q116</f>
        <v>3</v>
      </c>
      <c r="U116" t="s">
        <v>6</v>
      </c>
      <c r="Y116" t="s">
        <v>249</v>
      </c>
    </row>
    <row r="117" spans="11:14" ht="12.75">
      <c r="K117" t="s">
        <v>79</v>
      </c>
      <c r="L117" s="181">
        <f>E116+H116+K116+N116+Q116+T116</f>
        <v>18</v>
      </c>
      <c r="M117" s="181"/>
      <c r="N117" t="s">
        <v>6</v>
      </c>
    </row>
    <row r="118" spans="1:2" ht="12.75">
      <c r="A118" s="7" t="s">
        <v>7</v>
      </c>
      <c r="B118" s="22"/>
    </row>
    <row r="119" ht="12.75">
      <c r="U119" s="6">
        <v>0</v>
      </c>
    </row>
    <row r="120" ht="12.75">
      <c r="C120" s="6">
        <v>1</v>
      </c>
    </row>
    <row r="121" ht="12.75">
      <c r="A121" s="7" t="s">
        <v>8</v>
      </c>
    </row>
    <row r="122" ht="12.75">
      <c r="D122" s="6">
        <v>0</v>
      </c>
    </row>
    <row r="123" ht="12.75">
      <c r="V123" s="6">
        <v>1</v>
      </c>
    </row>
    <row r="124" ht="14.25">
      <c r="A124" s="16" t="s">
        <v>186</v>
      </c>
    </row>
    <row r="125" ht="12.75">
      <c r="A125" s="16" t="s">
        <v>185</v>
      </c>
    </row>
    <row r="126" spans="4:11" ht="12.75">
      <c r="D126" s="189">
        <f>E116*(L117-E116)/L117</f>
        <v>2.5</v>
      </c>
      <c r="E126" s="189"/>
      <c r="F126" s="189"/>
      <c r="G126" s="14" t="s">
        <v>6</v>
      </c>
      <c r="H126" s="208"/>
      <c r="I126" s="208"/>
      <c r="J126" s="208"/>
      <c r="K126" s="5"/>
    </row>
    <row r="127" ht="12.75">
      <c r="A127" s="16" t="s">
        <v>218</v>
      </c>
    </row>
    <row r="128" spans="1:7" ht="12.75">
      <c r="A128" s="16" t="s">
        <v>219</v>
      </c>
      <c r="D128" s="189">
        <f>(E116+H116)*(L117-(E116+H116))/L117</f>
        <v>4</v>
      </c>
      <c r="E128" s="189"/>
      <c r="F128" s="189"/>
      <c r="G128" s="14" t="s">
        <v>6</v>
      </c>
    </row>
    <row r="130" ht="12.75">
      <c r="A130" s="16" t="s">
        <v>220</v>
      </c>
    </row>
    <row r="132" spans="10:17" ht="12.75">
      <c r="J132" s="189">
        <f>L117/2*L117/2/L117</f>
        <v>4.5</v>
      </c>
      <c r="K132" s="189"/>
      <c r="L132" s="189"/>
      <c r="M132" s="14" t="s">
        <v>6</v>
      </c>
      <c r="N132" s="208">
        <f>J132/(L117/2)*(T116+Q116)</f>
        <v>3</v>
      </c>
      <c r="O132" s="208"/>
      <c r="P132" s="208"/>
      <c r="Q132" s="5" t="s">
        <v>6</v>
      </c>
    </row>
    <row r="133" spans="1:3" ht="12.75">
      <c r="A133" s="186">
        <f>-C120</f>
        <v>-1</v>
      </c>
      <c r="B133" s="186"/>
      <c r="C133" s="186"/>
    </row>
    <row r="134" spans="1:2" ht="14.25">
      <c r="A134" s="22" t="s">
        <v>184</v>
      </c>
      <c r="B134" s="22"/>
    </row>
    <row r="136" ht="14.25">
      <c r="A136" s="16" t="s">
        <v>221</v>
      </c>
    </row>
    <row r="137" spans="1:9" ht="12.75">
      <c r="A137" s="67"/>
      <c r="B137" s="67"/>
      <c r="C137" s="67"/>
      <c r="D137" s="184">
        <f>-D126/A112</f>
        <v>-0.625</v>
      </c>
      <c r="E137" s="184"/>
      <c r="F137" s="184"/>
      <c r="G137" s="65"/>
      <c r="H137" s="65"/>
      <c r="I137" s="65"/>
    </row>
    <row r="138" spans="1:39" ht="12.75">
      <c r="A138" s="16" t="s">
        <v>202</v>
      </c>
      <c r="B138" s="67"/>
      <c r="C138" s="67"/>
      <c r="G138" s="65"/>
      <c r="H138" s="65"/>
      <c r="I138" s="65"/>
      <c r="AF138" s="17"/>
      <c r="AG138" s="17"/>
      <c r="AH138" s="19"/>
      <c r="AI138" s="70"/>
      <c r="AJ138" s="70"/>
      <c r="AK138" s="71"/>
      <c r="AL138" s="66"/>
      <c r="AM138" s="66"/>
    </row>
    <row r="139" spans="1:39" ht="12.75">
      <c r="A139" s="67"/>
      <c r="B139" s="67"/>
      <c r="C139" s="67"/>
      <c r="G139" s="65"/>
      <c r="H139" s="65"/>
      <c r="I139" s="65"/>
      <c r="AF139" s="17"/>
      <c r="AG139" s="17"/>
      <c r="AH139" s="19"/>
      <c r="AI139" s="70"/>
      <c r="AJ139" s="70"/>
      <c r="AK139" s="71"/>
      <c r="AL139" s="66"/>
      <c r="AM139" s="66"/>
    </row>
    <row r="140" spans="1:39" ht="12.75">
      <c r="A140" s="16" t="s">
        <v>203</v>
      </c>
      <c r="B140" s="67"/>
      <c r="C140" s="67"/>
      <c r="G140" s="65"/>
      <c r="H140" s="65"/>
      <c r="I140" s="65"/>
      <c r="AF140" s="17"/>
      <c r="AG140" s="17"/>
      <c r="AH140" s="19"/>
      <c r="AI140" s="70"/>
      <c r="AJ140" s="70"/>
      <c r="AK140" s="71"/>
      <c r="AL140" s="66"/>
      <c r="AM140" s="66"/>
    </row>
    <row r="141" spans="1:39" ht="12.75">
      <c r="A141" s="67"/>
      <c r="B141" s="67"/>
      <c r="C141" s="67"/>
      <c r="D141" s="184">
        <f>D126/A112</f>
        <v>0.625</v>
      </c>
      <c r="E141" s="184"/>
      <c r="F141" s="184"/>
      <c r="G141" s="65"/>
      <c r="H141" s="65"/>
      <c r="I141" s="65"/>
      <c r="AF141" s="17"/>
      <c r="AG141" s="17"/>
      <c r="AH141" s="19"/>
      <c r="AI141" s="70"/>
      <c r="AJ141" s="70"/>
      <c r="AK141" s="71"/>
      <c r="AL141" s="66"/>
      <c r="AM141" s="66"/>
    </row>
    <row r="142" spans="5:36" ht="12.75">
      <c r="E142" s="205">
        <f>-D128/A112</f>
        <v>-1</v>
      </c>
      <c r="F142" s="205"/>
      <c r="G142" s="205"/>
      <c r="AF142" s="17"/>
      <c r="AG142" s="17"/>
      <c r="AH142" s="18" t="s">
        <v>197</v>
      </c>
      <c r="AI142" s="204">
        <f>$A$112</f>
        <v>4</v>
      </c>
      <c r="AJ142" s="204"/>
    </row>
    <row r="143" spans="1:36" ht="12.75">
      <c r="A143" s="16" t="s">
        <v>222</v>
      </c>
      <c r="AF143" s="17"/>
      <c r="AG143" s="17"/>
      <c r="AH143" s="19" t="s">
        <v>198</v>
      </c>
      <c r="AI143" s="204">
        <f>$A$112</f>
        <v>4</v>
      </c>
      <c r="AJ143" s="204"/>
    </row>
    <row r="145" spans="1:36" ht="12.75">
      <c r="A145" s="16" t="s">
        <v>223</v>
      </c>
      <c r="AF145" s="17"/>
      <c r="AG145" s="17"/>
      <c r="AH145" s="18" t="s">
        <v>201</v>
      </c>
      <c r="AI145" s="204">
        <f>$A$112</f>
        <v>4</v>
      </c>
      <c r="AJ145" s="204"/>
    </row>
    <row r="146" spans="5:36" ht="12.75">
      <c r="E146" s="205">
        <f>D128/A112</f>
        <v>1</v>
      </c>
      <c r="F146" s="205"/>
      <c r="G146" s="205"/>
      <c r="P146" s="183"/>
      <c r="Q146" s="183"/>
      <c r="R146" s="183"/>
      <c r="AF146" s="17"/>
      <c r="AG146" s="17"/>
      <c r="AH146" s="19" t="s">
        <v>200</v>
      </c>
      <c r="AI146" s="204">
        <f>$A$112</f>
        <v>4</v>
      </c>
      <c r="AJ146" s="204"/>
    </row>
    <row r="147" spans="10:16" ht="12.75">
      <c r="J147" s="206">
        <f>-J132/A112</f>
        <v>-1.125</v>
      </c>
      <c r="K147" s="206"/>
      <c r="L147" s="206"/>
      <c r="M147" s="76"/>
      <c r="N147" s="76"/>
      <c r="O147" s="76"/>
      <c r="P147" s="14"/>
    </row>
    <row r="148" spans="7:16" ht="12.75">
      <c r="G148" s="75"/>
      <c r="H148" s="75"/>
      <c r="I148" s="75"/>
      <c r="M148" s="76"/>
      <c r="N148" s="76"/>
      <c r="O148" s="76"/>
      <c r="P148" s="14"/>
    </row>
    <row r="149" spans="1:16" ht="12.75">
      <c r="A149" s="16" t="s">
        <v>224</v>
      </c>
      <c r="G149" s="75"/>
      <c r="H149" s="75"/>
      <c r="I149" s="75"/>
      <c r="M149" s="76"/>
      <c r="N149" s="76"/>
      <c r="O149" s="76"/>
      <c r="P149" s="14"/>
    </row>
    <row r="150" spans="7:16" ht="12.75">
      <c r="G150" s="75"/>
      <c r="H150" s="75"/>
      <c r="I150" s="75"/>
      <c r="M150" s="76"/>
      <c r="N150" s="76"/>
      <c r="O150" s="76"/>
      <c r="P150" s="14"/>
    </row>
    <row r="151" spans="1:39" ht="12.75">
      <c r="A151" s="22" t="s">
        <v>204</v>
      </c>
      <c r="G151" s="75"/>
      <c r="H151" s="75"/>
      <c r="I151" s="75"/>
      <c r="M151" s="76"/>
      <c r="N151" s="76"/>
      <c r="O151" s="76"/>
      <c r="P151" s="14"/>
      <c r="AM151" s="1" t="s">
        <v>233</v>
      </c>
    </row>
    <row r="152" spans="1:16" ht="12.75">
      <c r="A152" s="167">
        <f>S153</f>
        <v>-1.25</v>
      </c>
      <c r="B152" s="167"/>
      <c r="C152" s="167"/>
      <c r="D152" s="194">
        <f>A152/L117*(H116+K116+N116+Q116+T116)</f>
        <v>-1.0416666666666667</v>
      </c>
      <c r="E152" s="194"/>
      <c r="F152" s="194"/>
      <c r="G152" s="75"/>
      <c r="H152" s="75"/>
      <c r="I152" s="75"/>
      <c r="M152" s="76"/>
      <c r="N152" s="76"/>
      <c r="O152" s="76"/>
      <c r="P152" s="14"/>
    </row>
    <row r="153" spans="19:23" ht="12.75">
      <c r="S153" s="167">
        <f>-AI156/AI155</f>
        <v>-1.25</v>
      </c>
      <c r="T153" s="167"/>
      <c r="U153" s="167"/>
      <c r="W153" t="s">
        <v>217</v>
      </c>
    </row>
    <row r="154" spans="1:27" ht="12.75">
      <c r="A154" s="22" t="s">
        <v>225</v>
      </c>
      <c r="D154" s="194">
        <f>S153/L117*(E116)</f>
        <v>-0.20833333333333334</v>
      </c>
      <c r="E154" s="194"/>
      <c r="F154" s="194"/>
      <c r="M154" s="77" t="s">
        <v>226</v>
      </c>
      <c r="N154" s="77"/>
      <c r="O154" s="77"/>
      <c r="P154" s="77"/>
      <c r="Q154" s="77"/>
      <c r="R154" s="77"/>
      <c r="S154" s="77"/>
      <c r="V154" s="22" t="s">
        <v>229</v>
      </c>
      <c r="W154" s="77"/>
      <c r="X154" s="77"/>
      <c r="Y154" s="77"/>
      <c r="Z154" s="77"/>
      <c r="AA154" s="77"/>
    </row>
    <row r="155" spans="34:38" ht="12.75">
      <c r="AH155" s="1" t="s">
        <v>214</v>
      </c>
      <c r="AI155" s="210">
        <f>A112</f>
        <v>4</v>
      </c>
      <c r="AJ155" s="210"/>
      <c r="AK155" s="210"/>
      <c r="AL155" t="s">
        <v>6</v>
      </c>
    </row>
    <row r="156" spans="1:38" ht="12.75">
      <c r="A156" s="167">
        <f>-S153</f>
        <v>1.25</v>
      </c>
      <c r="B156" s="167"/>
      <c r="C156" s="167"/>
      <c r="J156" s="186">
        <f>A156/L117*(N116+Q116+T116)</f>
        <v>0.625</v>
      </c>
      <c r="K156" s="186"/>
      <c r="L156" s="186"/>
      <c r="M156" s="77" t="s">
        <v>228</v>
      </c>
      <c r="N156" s="77"/>
      <c r="O156" s="77"/>
      <c r="P156" s="77"/>
      <c r="Q156" s="77"/>
      <c r="R156" s="77"/>
      <c r="S156" s="77"/>
      <c r="V156" s="22" t="s">
        <v>230</v>
      </c>
      <c r="W156" s="77"/>
      <c r="X156" s="77"/>
      <c r="Y156" s="77"/>
      <c r="Z156" s="77"/>
      <c r="AA156" s="77"/>
      <c r="AH156" s="1" t="s">
        <v>227</v>
      </c>
      <c r="AI156" s="181">
        <f>SQRT(A112*A112+E116*E116)</f>
        <v>5</v>
      </c>
      <c r="AJ156" s="181"/>
      <c r="AK156" s="181"/>
      <c r="AL156" t="s">
        <v>6</v>
      </c>
    </row>
    <row r="157" spans="14:21" ht="12.75">
      <c r="N157" s="77"/>
      <c r="O157" s="77"/>
      <c r="P157" s="77"/>
      <c r="Q157" s="77"/>
      <c r="R157" s="77"/>
      <c r="S157" s="167">
        <f>S153</f>
        <v>-1.25</v>
      </c>
      <c r="T157" s="167"/>
      <c r="U157" s="167"/>
    </row>
    <row r="158" spans="10:27" ht="12.75">
      <c r="J158" s="193">
        <f>S157/L117*(E116+H116)</f>
        <v>-0.4166666666666667</v>
      </c>
      <c r="K158" s="193"/>
      <c r="L158" s="193"/>
      <c r="M158" s="77" t="s">
        <v>335</v>
      </c>
      <c r="V158" s="22" t="s">
        <v>337</v>
      </c>
      <c r="W158" s="77"/>
      <c r="X158" s="77"/>
      <c r="Y158" s="77"/>
      <c r="Z158" s="77"/>
      <c r="AA158" s="77"/>
    </row>
    <row r="159" spans="1:38" ht="12.75">
      <c r="A159" s="22" t="s">
        <v>231</v>
      </c>
      <c r="J159" s="194">
        <f>A160/L117*(E116+H116+K116)</f>
        <v>0.625</v>
      </c>
      <c r="K159" s="194"/>
      <c r="L159" s="194"/>
      <c r="AH159" s="1" t="s">
        <v>214</v>
      </c>
      <c r="AI159" s="210">
        <f>A112</f>
        <v>4</v>
      </c>
      <c r="AJ159" s="210"/>
      <c r="AK159" s="210"/>
      <c r="AL159" t="s">
        <v>6</v>
      </c>
    </row>
    <row r="160" spans="1:38" ht="12.75">
      <c r="A160" s="167">
        <f>-S153</f>
        <v>1.25</v>
      </c>
      <c r="B160" s="167"/>
      <c r="C160" s="167"/>
      <c r="M160" s="77" t="s">
        <v>336</v>
      </c>
      <c r="V160" s="22" t="s">
        <v>338</v>
      </c>
      <c r="AH160" s="1" t="s">
        <v>232</v>
      </c>
      <c r="AI160" s="181">
        <f>AI156</f>
        <v>5</v>
      </c>
      <c r="AJ160" s="181"/>
      <c r="AK160" s="181"/>
      <c r="AL160" t="s">
        <v>6</v>
      </c>
    </row>
    <row r="161" spans="14:27" ht="12.75">
      <c r="N161" s="77"/>
      <c r="O161" s="77"/>
      <c r="P161" s="77"/>
      <c r="Q161" s="77"/>
      <c r="R161" s="77"/>
      <c r="S161" s="77"/>
      <c r="W161" s="77"/>
      <c r="X161" s="77"/>
      <c r="Y161" s="77"/>
      <c r="Z161" s="77"/>
      <c r="AA161" s="77"/>
    </row>
    <row r="163" ht="12.75">
      <c r="C163" s="8" t="s">
        <v>318</v>
      </c>
    </row>
    <row r="164" spans="4:21" ht="12.75">
      <c r="D164" s="78" t="s">
        <v>110</v>
      </c>
      <c r="E164" s="20"/>
      <c r="F164" s="20"/>
      <c r="G164" s="82" t="s">
        <v>111</v>
      </c>
      <c r="H164" s="80"/>
      <c r="I164" s="80"/>
      <c r="S164" s="21"/>
      <c r="T164" s="83" t="s">
        <v>305</v>
      </c>
      <c r="U164" s="21"/>
    </row>
    <row r="165" spans="3:25" ht="12.75">
      <c r="C165" s="1">
        <v>1</v>
      </c>
      <c r="F165" s="1">
        <v>3</v>
      </c>
      <c r="I165" s="1">
        <v>5</v>
      </c>
      <c r="L165">
        <v>7</v>
      </c>
      <c r="P165" s="68">
        <v>9</v>
      </c>
      <c r="S165">
        <v>11</v>
      </c>
      <c r="V165">
        <v>13</v>
      </c>
      <c r="Y165" s="5" t="s">
        <v>285</v>
      </c>
    </row>
    <row r="166" spans="1:2" ht="12.75">
      <c r="A166">
        <v>4</v>
      </c>
      <c r="B166" t="s">
        <v>6</v>
      </c>
    </row>
    <row r="168" spans="3:25" ht="12.75">
      <c r="C168">
        <v>0</v>
      </c>
      <c r="G168" s="79">
        <v>2</v>
      </c>
      <c r="H168" s="20"/>
      <c r="I168" s="20"/>
      <c r="J168" s="81">
        <v>4</v>
      </c>
      <c r="K168" s="80"/>
      <c r="L168" s="80"/>
      <c r="M168">
        <v>6</v>
      </c>
      <c r="O168">
        <v>8</v>
      </c>
      <c r="P168" s="21"/>
      <c r="Q168" s="21"/>
      <c r="R168" s="21">
        <v>10</v>
      </c>
      <c r="V168" s="68">
        <v>12</v>
      </c>
      <c r="Y168" s="4" t="s">
        <v>286</v>
      </c>
    </row>
    <row r="169" spans="2:23" ht="12.75">
      <c r="B169" s="8" t="s">
        <v>0</v>
      </c>
      <c r="W169" s="8" t="s">
        <v>1</v>
      </c>
    </row>
    <row r="170" spans="5:24" ht="12.75">
      <c r="E170">
        <v>3</v>
      </c>
      <c r="F170" t="s">
        <v>6</v>
      </c>
      <c r="H170">
        <f>E170</f>
        <v>3</v>
      </c>
      <c r="I170" t="s">
        <v>6</v>
      </c>
      <c r="K170">
        <f>H170</f>
        <v>3</v>
      </c>
      <c r="L170" t="s">
        <v>6</v>
      </c>
      <c r="N170">
        <f>K170</f>
        <v>3</v>
      </c>
      <c r="O170" t="s">
        <v>6</v>
      </c>
      <c r="Q170">
        <f>N170</f>
        <v>3</v>
      </c>
      <c r="R170" t="s">
        <v>6</v>
      </c>
      <c r="T170">
        <f>Q170</f>
        <v>3</v>
      </c>
      <c r="U170" t="s">
        <v>6</v>
      </c>
      <c r="X170" t="s">
        <v>293</v>
      </c>
    </row>
    <row r="171" spans="11:24" ht="12.75">
      <c r="K171" t="s">
        <v>79</v>
      </c>
      <c r="L171" s="181">
        <f>E170+H170+K170+N170+Q170+T170</f>
        <v>18</v>
      </c>
      <c r="M171" s="181"/>
      <c r="N171" t="s">
        <v>6</v>
      </c>
      <c r="X171" t="s">
        <v>294</v>
      </c>
    </row>
    <row r="172" spans="1:24" ht="12.75">
      <c r="A172" s="7" t="s">
        <v>7</v>
      </c>
      <c r="B172" s="22"/>
      <c r="X172" t="s">
        <v>295</v>
      </c>
    </row>
    <row r="173" spans="21:24" ht="12.75">
      <c r="U173" s="6">
        <v>0</v>
      </c>
      <c r="X173" t="s">
        <v>296</v>
      </c>
    </row>
    <row r="174" spans="3:24" ht="12.75">
      <c r="C174" s="6">
        <v>1</v>
      </c>
      <c r="X174" t="s">
        <v>297</v>
      </c>
    </row>
    <row r="175" spans="1:24" ht="12.75">
      <c r="A175" s="7" t="s">
        <v>8</v>
      </c>
      <c r="X175" t="s">
        <v>298</v>
      </c>
    </row>
    <row r="176" spans="4:24" ht="12.75">
      <c r="D176" s="6">
        <v>0</v>
      </c>
      <c r="X176" t="s">
        <v>299</v>
      </c>
    </row>
    <row r="177" spans="22:24" ht="12.75">
      <c r="V177" s="6">
        <v>1</v>
      </c>
      <c r="X177" t="s">
        <v>300</v>
      </c>
    </row>
    <row r="178" ht="12.75">
      <c r="X178" t="s">
        <v>301</v>
      </c>
    </row>
    <row r="179" ht="12.75">
      <c r="X179" t="s">
        <v>302</v>
      </c>
    </row>
    <row r="181" spans="1:24" ht="12.75">
      <c r="A181" s="16" t="s">
        <v>287</v>
      </c>
      <c r="X181" s="5" t="s">
        <v>285</v>
      </c>
    </row>
    <row r="182" ht="12.75">
      <c r="C182" s="14">
        <v>1</v>
      </c>
    </row>
    <row r="183" spans="7:9" ht="12.75">
      <c r="G183" s="186">
        <f>C185/L171*(L171-E170)</f>
        <v>0.8333333333333333</v>
      </c>
      <c r="H183" s="186"/>
      <c r="I183" s="186"/>
    </row>
    <row r="184" spans="1:24" ht="12.75">
      <c r="A184" s="22" t="s">
        <v>184</v>
      </c>
      <c r="D184" s="30"/>
      <c r="E184" s="30"/>
      <c r="F184" s="30"/>
      <c r="X184" s="4" t="s">
        <v>286</v>
      </c>
    </row>
    <row r="185" spans="3:6" ht="12.75">
      <c r="C185" s="4">
        <v>1</v>
      </c>
      <c r="D185" s="30"/>
      <c r="E185" s="30"/>
      <c r="F185" s="30"/>
    </row>
    <row r="187" spans="3:6" ht="12.75">
      <c r="C187" s="5">
        <v>-1</v>
      </c>
      <c r="D187" s="20"/>
      <c r="E187" s="20"/>
      <c r="F187" s="20"/>
    </row>
    <row r="188" spans="1:24" ht="12.75">
      <c r="A188" s="16" t="s">
        <v>288</v>
      </c>
      <c r="D188" s="20"/>
      <c r="E188" s="20"/>
      <c r="F188" s="20"/>
      <c r="X188" s="5" t="s">
        <v>285</v>
      </c>
    </row>
    <row r="189" spans="4:9" ht="12.75">
      <c r="D189" s="20"/>
      <c r="E189" s="20"/>
      <c r="F189" s="20"/>
      <c r="G189" s="184">
        <f>C187/L171*(L171-E170)</f>
        <v>-0.8333333333333333</v>
      </c>
      <c r="H189" s="184"/>
      <c r="I189" s="184"/>
    </row>
    <row r="190" spans="4:9" ht="12.75">
      <c r="D190" s="30"/>
      <c r="E190" s="30"/>
      <c r="F190" s="30"/>
      <c r="G190" s="65"/>
      <c r="H190" s="65"/>
      <c r="I190" s="65"/>
    </row>
    <row r="191" spans="3:13" ht="12.75">
      <c r="C191" s="4">
        <v>-1</v>
      </c>
      <c r="G191" s="20"/>
      <c r="H191" s="20"/>
      <c r="I191" s="20"/>
      <c r="K191" s="186">
        <f>C191/L171*(L171-(E170+H170))</f>
        <v>-0.6666666666666666</v>
      </c>
      <c r="L191" s="186"/>
      <c r="M191" s="186"/>
    </row>
    <row r="192" spans="1:24" ht="12.75">
      <c r="A192" s="22" t="s">
        <v>205</v>
      </c>
      <c r="G192" s="20"/>
      <c r="H192" s="20"/>
      <c r="I192" s="20"/>
      <c r="X192" s="4" t="s">
        <v>286</v>
      </c>
    </row>
    <row r="193" spans="7:9" ht="12.75">
      <c r="G193" s="20"/>
      <c r="H193" s="20"/>
      <c r="I193" s="20"/>
    </row>
    <row r="194" spans="7:22" ht="12.75">
      <c r="G194" s="186">
        <f>V194/L171*(E170)</f>
        <v>0.16666666666666666</v>
      </c>
      <c r="H194" s="186"/>
      <c r="I194" s="186"/>
      <c r="V194" s="4">
        <v>1</v>
      </c>
    </row>
    <row r="196" spans="3:12" ht="12.75">
      <c r="C196" s="5">
        <v>-1</v>
      </c>
      <c r="G196" s="80"/>
      <c r="H196" s="80"/>
      <c r="I196" s="80"/>
      <c r="J196" s="184">
        <f>C196/L171*(L171-(E170+H170))</f>
        <v>-0.6666666666666666</v>
      </c>
      <c r="K196" s="184"/>
      <c r="L196" s="184"/>
    </row>
    <row r="197" spans="1:24" ht="12.75">
      <c r="A197" s="16" t="s">
        <v>289</v>
      </c>
      <c r="G197" s="80"/>
      <c r="H197" s="80"/>
      <c r="I197" s="80"/>
      <c r="X197" s="5" t="s">
        <v>285</v>
      </c>
    </row>
    <row r="198" spans="7:9" ht="12.75">
      <c r="G198" s="80"/>
      <c r="H198" s="80"/>
      <c r="I198" s="80"/>
    </row>
    <row r="199" spans="4:22" ht="12.75">
      <c r="D199" s="184">
        <f>V199/L171*(E170)</f>
        <v>0.16666666666666666</v>
      </c>
      <c r="E199" s="184"/>
      <c r="F199" s="184"/>
      <c r="V199" s="5">
        <v>1</v>
      </c>
    </row>
    <row r="200" spans="3:15" ht="12.75">
      <c r="C200" s="4">
        <v>-1</v>
      </c>
      <c r="J200" s="80"/>
      <c r="K200" s="80"/>
      <c r="L200" s="80"/>
      <c r="M200" s="186">
        <f>C200/L171*(L171-(E170+H170+K170))</f>
        <v>-0.5</v>
      </c>
      <c r="N200" s="186"/>
      <c r="O200" s="186"/>
    </row>
    <row r="201" spans="1:24" ht="12.75">
      <c r="A201" s="22" t="s">
        <v>290</v>
      </c>
      <c r="J201" s="80"/>
      <c r="K201" s="80"/>
      <c r="L201" s="80"/>
      <c r="X201" s="4" t="s">
        <v>286</v>
      </c>
    </row>
    <row r="202" spans="10:12" ht="12.75">
      <c r="J202" s="80"/>
      <c r="K202" s="80"/>
      <c r="L202" s="80"/>
    </row>
    <row r="203" spans="7:22" ht="12.75">
      <c r="G203" s="186">
        <f>V203/L171*(E170+H170)</f>
        <v>0.3333333333333333</v>
      </c>
      <c r="H203" s="186"/>
      <c r="I203" s="186"/>
      <c r="J203" s="80"/>
      <c r="K203" s="80"/>
      <c r="L203" s="80"/>
      <c r="V203" s="4">
        <v>1</v>
      </c>
    </row>
    <row r="205" ht="12.75">
      <c r="N205" s="14">
        <v>-1</v>
      </c>
    </row>
    <row r="206" spans="1:24" ht="12.75">
      <c r="A206" s="16" t="s">
        <v>292</v>
      </c>
      <c r="X206" s="5" t="s">
        <v>285</v>
      </c>
    </row>
    <row r="208" spans="1:31" ht="12.75">
      <c r="A208" s="22" t="s">
        <v>291</v>
      </c>
      <c r="B208" s="77"/>
      <c r="C208" s="77"/>
      <c r="D208" s="77"/>
      <c r="E208" s="77" t="s">
        <v>235</v>
      </c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AE208" t="s">
        <v>306</v>
      </c>
    </row>
    <row r="209" ht="12.75">
      <c r="AE209" t="s">
        <v>307</v>
      </c>
    </row>
    <row r="210" spans="19:31" ht="12.75">
      <c r="S210" s="21"/>
      <c r="T210" s="21"/>
      <c r="U210" s="21"/>
      <c r="V210" s="5">
        <v>-1</v>
      </c>
      <c r="AE210" t="s">
        <v>308</v>
      </c>
    </row>
    <row r="211" spans="1:31" ht="12.75">
      <c r="A211" s="16" t="s">
        <v>303</v>
      </c>
      <c r="S211" s="21"/>
      <c r="T211" s="21"/>
      <c r="U211" s="21"/>
      <c r="X211" s="5" t="s">
        <v>285</v>
      </c>
      <c r="AE211" t="s">
        <v>309</v>
      </c>
    </row>
    <row r="212" spans="16:31" ht="12.75">
      <c r="P212" s="184">
        <f>V210/L171*(L171-T170)</f>
        <v>-0.8333333333333333</v>
      </c>
      <c r="Q212" s="184"/>
      <c r="R212" s="184"/>
      <c r="S212" s="21"/>
      <c r="T212" s="21"/>
      <c r="U212" s="21"/>
      <c r="AE212" t="s">
        <v>310</v>
      </c>
    </row>
    <row r="213" spans="4:31" ht="12.75">
      <c r="D213" s="30"/>
      <c r="E213" s="30"/>
      <c r="F213" s="30"/>
      <c r="G213" s="65"/>
      <c r="H213" s="65"/>
      <c r="I213" s="65"/>
      <c r="AE213" t="s">
        <v>311</v>
      </c>
    </row>
    <row r="214" spans="11:31" ht="12.75">
      <c r="K214" s="186">
        <f>V214/L171*(L171-(T170+Q170))</f>
        <v>-0.6666666666666666</v>
      </c>
      <c r="L214" s="186"/>
      <c r="M214" s="186"/>
      <c r="P214" s="21"/>
      <c r="Q214" s="21"/>
      <c r="R214" s="21"/>
      <c r="V214" s="4">
        <v>-1</v>
      </c>
      <c r="AE214" t="s">
        <v>312</v>
      </c>
    </row>
    <row r="215" spans="1:31" ht="12.75">
      <c r="A215" s="22" t="s">
        <v>304</v>
      </c>
      <c r="P215" s="21"/>
      <c r="Q215" s="21"/>
      <c r="R215" s="21"/>
      <c r="X215" s="4" t="s">
        <v>286</v>
      </c>
      <c r="AE215" t="s">
        <v>313</v>
      </c>
    </row>
    <row r="216" spans="16:31" ht="12.75">
      <c r="P216" s="21"/>
      <c r="Q216" s="21"/>
      <c r="R216" s="21"/>
      <c r="S216" s="186">
        <f>C217/L171*T170</f>
        <v>0.16666666666666666</v>
      </c>
      <c r="T216" s="186"/>
      <c r="U216" s="186"/>
      <c r="AE216" t="s">
        <v>314</v>
      </c>
    </row>
    <row r="217" spans="3:31" ht="12.75">
      <c r="C217" s="4">
        <v>1</v>
      </c>
      <c r="AE217" t="s">
        <v>316</v>
      </c>
    </row>
    <row r="218" ht="12.75">
      <c r="AE218" t="s">
        <v>315</v>
      </c>
    </row>
    <row r="219" ht="12.75">
      <c r="C219" s="8" t="s">
        <v>317</v>
      </c>
    </row>
    <row r="221" spans="1:21" ht="12.75">
      <c r="A221">
        <v>1</v>
      </c>
      <c r="B221" t="s">
        <v>6</v>
      </c>
      <c r="D221" s="84"/>
      <c r="E221" s="30"/>
      <c r="F221" s="30"/>
      <c r="G221" s="85"/>
      <c r="H221" s="30"/>
      <c r="I221" s="30"/>
      <c r="J221" s="30"/>
      <c r="K221" s="30"/>
      <c r="L221">
        <v>7</v>
      </c>
      <c r="M221" s="30"/>
      <c r="N221" s="30"/>
      <c r="O221" s="30"/>
      <c r="P221" s="30"/>
      <c r="Q221" s="30"/>
      <c r="R221" s="30"/>
      <c r="S221" s="30"/>
      <c r="T221" s="86"/>
      <c r="U221" s="30"/>
    </row>
    <row r="222" spans="3:25" ht="12.75">
      <c r="C222" s="1">
        <v>1</v>
      </c>
      <c r="F222" s="1">
        <v>3</v>
      </c>
      <c r="I222" s="1">
        <v>5</v>
      </c>
      <c r="P222" s="68">
        <v>9</v>
      </c>
      <c r="S222">
        <v>11</v>
      </c>
      <c r="V222">
        <v>13</v>
      </c>
      <c r="Y222" s="5"/>
    </row>
    <row r="223" spans="1:2" ht="12.75">
      <c r="A223">
        <v>4</v>
      </c>
      <c r="B223" t="s">
        <v>6</v>
      </c>
    </row>
    <row r="225" spans="3:25" ht="12.75">
      <c r="C225">
        <v>0</v>
      </c>
      <c r="G225" s="87">
        <v>2</v>
      </c>
      <c r="H225" s="30"/>
      <c r="I225" s="30"/>
      <c r="J225" s="87">
        <v>4</v>
      </c>
      <c r="K225" s="30"/>
      <c r="L225" s="30"/>
      <c r="M225" s="30">
        <v>6</v>
      </c>
      <c r="N225" s="30"/>
      <c r="O225" s="30">
        <v>8</v>
      </c>
      <c r="P225" s="30"/>
      <c r="Q225" s="30"/>
      <c r="R225" s="30">
        <v>10</v>
      </c>
      <c r="V225" s="68">
        <v>12</v>
      </c>
      <c r="Y225" s="57" t="s">
        <v>286</v>
      </c>
    </row>
    <row r="226" spans="2:23" ht="12.75">
      <c r="B226" s="8" t="s">
        <v>0</v>
      </c>
      <c r="W226" s="8" t="s">
        <v>1</v>
      </c>
    </row>
    <row r="227" spans="5:24" ht="12.75">
      <c r="E227">
        <v>3</v>
      </c>
      <c r="F227" t="s">
        <v>6</v>
      </c>
      <c r="H227">
        <f>E227</f>
        <v>3</v>
      </c>
      <c r="I227" t="s">
        <v>6</v>
      </c>
      <c r="K227">
        <f>H227</f>
        <v>3</v>
      </c>
      <c r="L227" t="s">
        <v>6</v>
      </c>
      <c r="N227">
        <f>K227</f>
        <v>3</v>
      </c>
      <c r="O227" t="s">
        <v>6</v>
      </c>
      <c r="Q227">
        <f>N227</f>
        <v>3</v>
      </c>
      <c r="R227" t="s">
        <v>6</v>
      </c>
      <c r="T227">
        <f>Q227</f>
        <v>3</v>
      </c>
      <c r="U227" t="s">
        <v>6</v>
      </c>
      <c r="X227" t="s">
        <v>339</v>
      </c>
    </row>
    <row r="228" spans="11:24" ht="12.75">
      <c r="K228" t="s">
        <v>79</v>
      </c>
      <c r="L228" s="181">
        <f>E227+H227+K227+N227+Q227+T227</f>
        <v>18</v>
      </c>
      <c r="M228" s="181"/>
      <c r="N228" t="s">
        <v>6</v>
      </c>
      <c r="X228" t="s">
        <v>340</v>
      </c>
    </row>
    <row r="229" spans="1:24" ht="12.75">
      <c r="A229" s="7" t="s">
        <v>7</v>
      </c>
      <c r="B229" s="22"/>
      <c r="X229" t="s">
        <v>341</v>
      </c>
    </row>
    <row r="230" spans="21:24" ht="12.75">
      <c r="U230" s="6">
        <v>0</v>
      </c>
      <c r="X230" t="s">
        <v>342</v>
      </c>
    </row>
    <row r="231" spans="3:24" ht="12.75">
      <c r="C231" s="6">
        <v>1</v>
      </c>
      <c r="X231" t="s">
        <v>343</v>
      </c>
    </row>
    <row r="232" spans="1:24" ht="12.75">
      <c r="A232" s="7" t="s">
        <v>8</v>
      </c>
      <c r="X232" t="s">
        <v>344</v>
      </c>
    </row>
    <row r="233" spans="4:24" ht="12.75">
      <c r="D233" s="6">
        <v>0</v>
      </c>
      <c r="X233" t="s">
        <v>345</v>
      </c>
    </row>
    <row r="234" spans="22:24" ht="12.75">
      <c r="V234" s="6">
        <v>1</v>
      </c>
      <c r="X234" t="s">
        <v>346</v>
      </c>
    </row>
    <row r="235" ht="12.75">
      <c r="V235" s="6"/>
    </row>
    <row r="236" spans="1:29" ht="14.25">
      <c r="A236" s="16" t="s">
        <v>186</v>
      </c>
      <c r="Y236" s="1" t="s">
        <v>319</v>
      </c>
      <c r="Z236" s="207">
        <f>(A$223+A$221/(E$227+H$227+K$227)*E$227)*E$227/SQRT(E$227^2+(A$221/(E$227+H$227+K$227)*E$227)^2)</f>
        <v>4.306829516919016</v>
      </c>
      <c r="AA236" s="207"/>
      <c r="AB236" s="207"/>
      <c r="AC236" t="s">
        <v>6</v>
      </c>
    </row>
    <row r="237" spans="1:29" ht="12.75">
      <c r="A237" s="16" t="s">
        <v>185</v>
      </c>
      <c r="Y237" s="1" t="s">
        <v>323</v>
      </c>
      <c r="Z237" s="207">
        <f>(A$223+A$221/(E$227+H$227+K$227)*E$227)</f>
        <v>4.333333333333333</v>
      </c>
      <c r="AA237" s="207"/>
      <c r="AB237" s="207"/>
      <c r="AC237" t="s">
        <v>6</v>
      </c>
    </row>
    <row r="238" spans="4:11" ht="12.75">
      <c r="D238" s="183">
        <f>E227*(L228-E227)/L228</f>
        <v>2.5</v>
      </c>
      <c r="E238" s="183"/>
      <c r="F238" s="183"/>
      <c r="G238" s="14" t="s">
        <v>6</v>
      </c>
      <c r="H238" s="208"/>
      <c r="I238" s="208"/>
      <c r="J238" s="208"/>
      <c r="K238" s="5"/>
    </row>
    <row r="239" spans="1:29" ht="12.75">
      <c r="A239" s="16" t="s">
        <v>218</v>
      </c>
      <c r="Y239" s="1" t="s">
        <v>321</v>
      </c>
      <c r="Z239" s="207">
        <f>(A$223+A$221/(E$227+H$227+K$227)*(E$227+H227))*E$227/SQRT(E$227^2+(A$221/(E$227+H$227+K$227)*E$227)^2)</f>
        <v>4.638124095143556</v>
      </c>
      <c r="AA239" s="207"/>
      <c r="AB239" s="207"/>
      <c r="AC239" t="s">
        <v>6</v>
      </c>
    </row>
    <row r="240" spans="1:29" ht="12.75">
      <c r="A240" s="16" t="s">
        <v>219</v>
      </c>
      <c r="D240" s="183">
        <f>(E227+H227)*(L228-(E227+H227))/L228</f>
        <v>4</v>
      </c>
      <c r="E240" s="183"/>
      <c r="F240" s="183"/>
      <c r="G240" s="14" t="s">
        <v>6</v>
      </c>
      <c r="Y240" s="1" t="s">
        <v>322</v>
      </c>
      <c r="Z240" s="207">
        <f>(A$223+A$221/(E$227+H$227+K$227)*(E$227+H227))</f>
        <v>4.666666666666667</v>
      </c>
      <c r="AA240" s="207"/>
      <c r="AB240" s="207"/>
      <c r="AC240" t="s">
        <v>6</v>
      </c>
    </row>
    <row r="242" spans="1:29" ht="12.75">
      <c r="A242" s="16" t="s">
        <v>220</v>
      </c>
      <c r="Y242" s="1" t="s">
        <v>320</v>
      </c>
      <c r="Z242" s="207">
        <f>(A$223+A$221/(E$227+H$227+K$227)*(E$227+H227+K227))*E$227/SQRT(E$227^2+(A$221/(E$227+H$227+K$227)*E$227)^2)</f>
        <v>4.969418673368095</v>
      </c>
      <c r="AA242" s="207"/>
      <c r="AB242" s="207"/>
      <c r="AC242" t="s">
        <v>6</v>
      </c>
    </row>
    <row r="244" spans="10:17" ht="12.75">
      <c r="J244" s="183">
        <f>(E227+H227+K227)*(L228-(E227+H227+K227))/L228</f>
        <v>4.5</v>
      </c>
      <c r="K244" s="183"/>
      <c r="L244" s="183"/>
      <c r="M244" s="14" t="s">
        <v>6</v>
      </c>
      <c r="N244" s="208"/>
      <c r="O244" s="208"/>
      <c r="P244" s="208"/>
      <c r="Q244" s="5"/>
    </row>
    <row r="246" ht="14.25">
      <c r="A246" s="16" t="s">
        <v>221</v>
      </c>
    </row>
    <row r="247" spans="1:36" ht="12.75">
      <c r="A247" s="67"/>
      <c r="B247" s="67"/>
      <c r="C247" s="67"/>
      <c r="D247" s="184">
        <f>-D238/Z236</f>
        <v>-0.58047340629086</v>
      </c>
      <c r="E247" s="184"/>
      <c r="F247" s="184"/>
      <c r="G247" s="65"/>
      <c r="H247" s="65"/>
      <c r="I247" s="65"/>
      <c r="AF247" s="17"/>
      <c r="AG247" s="17"/>
      <c r="AH247" s="18" t="s">
        <v>197</v>
      </c>
      <c r="AI247" s="204">
        <f>Z236</f>
        <v>4.306829516919016</v>
      </c>
      <c r="AJ247" s="204"/>
    </row>
    <row r="248" spans="1:39" ht="12.75">
      <c r="A248" s="16" t="s">
        <v>202</v>
      </c>
      <c r="B248" s="67"/>
      <c r="C248" s="67"/>
      <c r="G248" s="65"/>
      <c r="H248" s="65"/>
      <c r="I248" s="65"/>
      <c r="AF248" s="17"/>
      <c r="AG248" s="17"/>
      <c r="AH248" s="19" t="s">
        <v>198</v>
      </c>
      <c r="AI248" s="204">
        <f>Z236</f>
        <v>4.306829516919016</v>
      </c>
      <c r="AJ248" s="204"/>
      <c r="AK248" s="71"/>
      <c r="AL248" s="66"/>
      <c r="AM248" s="66"/>
    </row>
    <row r="249" spans="1:39" ht="12.75">
      <c r="A249" s="67"/>
      <c r="B249" s="67"/>
      <c r="C249" s="67"/>
      <c r="G249" s="65"/>
      <c r="H249" s="65"/>
      <c r="I249" s="65"/>
      <c r="AF249" s="17"/>
      <c r="AG249" s="17"/>
      <c r="AH249" s="18" t="s">
        <v>201</v>
      </c>
      <c r="AI249" s="204">
        <f>Z237</f>
        <v>4.333333333333333</v>
      </c>
      <c r="AJ249" s="204"/>
      <c r="AK249" s="71"/>
      <c r="AL249" s="66"/>
      <c r="AM249" s="66"/>
    </row>
    <row r="250" spans="1:39" ht="12.75">
      <c r="A250" s="16" t="s">
        <v>203</v>
      </c>
      <c r="B250" s="67"/>
      <c r="C250" s="67"/>
      <c r="G250" s="65"/>
      <c r="H250" s="65"/>
      <c r="I250" s="65"/>
      <c r="AF250" s="17"/>
      <c r="AG250" s="17"/>
      <c r="AH250" s="19" t="s">
        <v>200</v>
      </c>
      <c r="AI250" s="204">
        <f>Z237</f>
        <v>4.333333333333333</v>
      </c>
      <c r="AJ250" s="204"/>
      <c r="AK250" s="71"/>
      <c r="AL250" s="66"/>
      <c r="AM250" s="66"/>
    </row>
    <row r="251" spans="1:39" ht="12.75">
      <c r="A251" s="67"/>
      <c r="B251" s="67"/>
      <c r="C251" s="67"/>
      <c r="D251" s="184">
        <f>D238/Z237</f>
        <v>0.576923076923077</v>
      </c>
      <c r="E251" s="184"/>
      <c r="F251" s="184"/>
      <c r="G251" s="65"/>
      <c r="H251" s="65"/>
      <c r="I251" s="65"/>
      <c r="AF251" s="17"/>
      <c r="AG251" s="17"/>
      <c r="AH251" s="19"/>
      <c r="AI251" s="70"/>
      <c r="AJ251" s="70"/>
      <c r="AK251" s="71"/>
      <c r="AL251" s="66"/>
      <c r="AM251" s="66"/>
    </row>
    <row r="252" spans="5:36" ht="12.75">
      <c r="E252" s="205">
        <f>-D240/Z239</f>
        <v>-0.8624176322035634</v>
      </c>
      <c r="F252" s="205"/>
      <c r="G252" s="205"/>
      <c r="AF252" s="17"/>
      <c r="AG252" s="17"/>
      <c r="AH252" s="18" t="s">
        <v>324</v>
      </c>
      <c r="AI252" s="204">
        <f>Z239</f>
        <v>4.638124095143556</v>
      </c>
      <c r="AJ252" s="204"/>
    </row>
    <row r="253" spans="1:36" ht="12.75">
      <c r="A253" s="16" t="s">
        <v>222</v>
      </c>
      <c r="AF253" s="17"/>
      <c r="AG253" s="17"/>
      <c r="AH253" s="19" t="s">
        <v>325</v>
      </c>
      <c r="AI253" s="204">
        <f>Z239</f>
        <v>4.638124095143556</v>
      </c>
      <c r="AJ253" s="204"/>
    </row>
    <row r="255" spans="1:36" ht="12.75">
      <c r="A255" s="16" t="s">
        <v>223</v>
      </c>
      <c r="AF255" s="17"/>
      <c r="AG255" s="17"/>
      <c r="AH255" s="18" t="s">
        <v>326</v>
      </c>
      <c r="AI255" s="204">
        <f>Z240</f>
        <v>4.666666666666667</v>
      </c>
      <c r="AJ255" s="204"/>
    </row>
    <row r="256" spans="5:36" ht="12.75">
      <c r="E256" s="205">
        <f>D240/Z240</f>
        <v>0.8571428571428571</v>
      </c>
      <c r="F256" s="205"/>
      <c r="G256" s="205"/>
      <c r="P256" s="183"/>
      <c r="Q256" s="183"/>
      <c r="R256" s="183"/>
      <c r="AF256" s="17"/>
      <c r="AG256" s="17"/>
      <c r="AH256" s="19" t="s">
        <v>327</v>
      </c>
      <c r="AI256" s="204">
        <f>Z240</f>
        <v>4.666666666666667</v>
      </c>
      <c r="AJ256" s="204"/>
    </row>
    <row r="257" spans="10:16" ht="12.75">
      <c r="J257" s="206">
        <f>-J244/Z242</f>
        <v>-0.9055385138137416</v>
      </c>
      <c r="K257" s="206"/>
      <c r="L257" s="206"/>
      <c r="M257" s="76"/>
      <c r="N257" s="76"/>
      <c r="O257" s="76"/>
      <c r="P257" s="14"/>
    </row>
    <row r="258" spans="7:36" ht="12.75">
      <c r="G258" s="75"/>
      <c r="H258" s="75"/>
      <c r="I258" s="75"/>
      <c r="M258" s="76"/>
      <c r="N258" s="76"/>
      <c r="O258" s="76"/>
      <c r="P258" s="14"/>
      <c r="AF258" s="17"/>
      <c r="AG258" s="17"/>
      <c r="AH258" s="18" t="s">
        <v>328</v>
      </c>
      <c r="AI258" s="204">
        <f>Z242</f>
        <v>4.969418673368095</v>
      </c>
      <c r="AJ258" s="204"/>
    </row>
    <row r="259" spans="1:36" ht="12.75">
      <c r="A259" s="16" t="s">
        <v>224</v>
      </c>
      <c r="G259" s="75"/>
      <c r="H259" s="75"/>
      <c r="I259" s="75"/>
      <c r="M259" s="76"/>
      <c r="N259" s="76"/>
      <c r="O259" s="76"/>
      <c r="P259" s="14"/>
      <c r="AF259" s="17"/>
      <c r="AG259" s="17"/>
      <c r="AH259" s="19" t="s">
        <v>329</v>
      </c>
      <c r="AI259" s="204">
        <f>Z242</f>
        <v>4.969418673368095</v>
      </c>
      <c r="AJ259" s="204"/>
    </row>
    <row r="260" spans="1:36" ht="12.75">
      <c r="A260" s="16"/>
      <c r="G260" s="75"/>
      <c r="H260" s="75"/>
      <c r="I260" s="75"/>
      <c r="M260" s="76"/>
      <c r="N260" s="76"/>
      <c r="O260" s="76"/>
      <c r="P260" s="14"/>
      <c r="AF260" s="17"/>
      <c r="AG260" s="17"/>
      <c r="AH260" s="19"/>
      <c r="AI260" s="70"/>
      <c r="AJ260" s="70"/>
    </row>
    <row r="261" spans="7:39" ht="12.75">
      <c r="G261" s="75"/>
      <c r="H261" s="75"/>
      <c r="I261" s="75"/>
      <c r="M261" s="76"/>
      <c r="N261" s="76"/>
      <c r="O261" s="76"/>
      <c r="P261" s="14"/>
      <c r="W261" t="s">
        <v>334</v>
      </c>
      <c r="AM261" s="1"/>
    </row>
    <row r="262" spans="1:39" ht="12.75">
      <c r="A262" s="22" t="s">
        <v>204</v>
      </c>
      <c r="G262" s="75"/>
      <c r="H262" s="75"/>
      <c r="I262" s="75"/>
      <c r="M262" s="76"/>
      <c r="N262" s="76"/>
      <c r="O262" s="76"/>
      <c r="P262" s="14"/>
      <c r="V262" s="1" t="s">
        <v>330</v>
      </c>
      <c r="W262" s="181">
        <f>A223</f>
        <v>4</v>
      </c>
      <c r="X262" s="181"/>
      <c r="Z262" s="1" t="s">
        <v>331</v>
      </c>
      <c r="AA262" s="181">
        <f>A223+A221+A221</f>
        <v>6</v>
      </c>
      <c r="AB262" s="181"/>
      <c r="AD262" s="1" t="s">
        <v>332</v>
      </c>
      <c r="AE262" s="190">
        <f>A223</f>
        <v>4</v>
      </c>
      <c r="AF262" s="190"/>
      <c r="AG262" s="190"/>
      <c r="AI262" s="1" t="s">
        <v>333</v>
      </c>
      <c r="AJ262" s="190">
        <f>A223+A221/(E227+H227+K227)*E227</f>
        <v>4.333333333333333</v>
      </c>
      <c r="AK262" s="190"/>
      <c r="AL262" s="190"/>
      <c r="AM262" t="s">
        <v>6</v>
      </c>
    </row>
    <row r="263" spans="1:39" ht="12.75">
      <c r="A263" s="157">
        <f>1*W262*AJ263/AE262/AJ262</f>
        <v>1.153846153846154</v>
      </c>
      <c r="B263" s="157"/>
      <c r="C263" s="157"/>
      <c r="D263" s="194">
        <f>A263/L228*(H227+K227+N227+Q227+T227)</f>
        <v>0.9615384615384617</v>
      </c>
      <c r="E263" s="194"/>
      <c r="F263" s="194"/>
      <c r="G263" s="75"/>
      <c r="H263" s="75"/>
      <c r="I263" s="75"/>
      <c r="M263" s="76"/>
      <c r="N263" s="76"/>
      <c r="O263" s="76"/>
      <c r="P263" s="14"/>
      <c r="AI263" s="1" t="s">
        <v>215</v>
      </c>
      <c r="AJ263" s="190">
        <f>SQRT(H$227^2+(A$223)^2)</f>
        <v>5</v>
      </c>
      <c r="AK263" s="190"/>
      <c r="AL263" s="190"/>
      <c r="AM263" t="s">
        <v>6</v>
      </c>
    </row>
    <row r="264" spans="19:21" ht="12.75">
      <c r="S264" s="157">
        <f>-1*AA266*AJ267/AE266/AJ266</f>
        <v>-1.5637636781052424</v>
      </c>
      <c r="T264" s="157"/>
      <c r="U264" s="157"/>
    </row>
    <row r="265" spans="1:27" ht="12.75">
      <c r="A265" s="22" t="s">
        <v>225</v>
      </c>
      <c r="M265" s="77" t="s">
        <v>226</v>
      </c>
      <c r="N265" s="77"/>
      <c r="O265" s="77"/>
      <c r="P265" s="77"/>
      <c r="Q265" s="77"/>
      <c r="R265" s="77"/>
      <c r="S265" s="77"/>
      <c r="V265" s="22" t="s">
        <v>229</v>
      </c>
      <c r="W265" s="77"/>
      <c r="X265" s="77"/>
      <c r="Y265" s="77"/>
      <c r="Z265" s="77"/>
      <c r="AA265" s="77"/>
    </row>
    <row r="266" spans="4:39" ht="12.75">
      <c r="D266" s="194">
        <f>S264/L228*(E227)</f>
        <v>-0.26062727968420707</v>
      </c>
      <c r="E266" s="194"/>
      <c r="F266" s="194"/>
      <c r="V266" s="1" t="s">
        <v>330</v>
      </c>
      <c r="W266" s="181">
        <f>A223</f>
        <v>4</v>
      </c>
      <c r="X266" s="181"/>
      <c r="Z266" s="1" t="s">
        <v>331</v>
      </c>
      <c r="AA266" s="181">
        <f>A223+A221+A221</f>
        <v>6</v>
      </c>
      <c r="AB266" s="181"/>
      <c r="AD266" s="1" t="s">
        <v>332</v>
      </c>
      <c r="AE266" s="190">
        <f>A223+(A221/(E227+H227+K227)*(E227))</f>
        <v>4.333333333333333</v>
      </c>
      <c r="AF266" s="190"/>
      <c r="AG266" s="190"/>
      <c r="AI266" s="1" t="s">
        <v>333</v>
      </c>
      <c r="AJ266" s="190">
        <f>A223+(A221/(E227+H227+K227)*(E227+H227))</f>
        <v>4.666666666666667</v>
      </c>
      <c r="AK266" s="190"/>
      <c r="AL266" s="190"/>
      <c r="AM266" t="s">
        <v>6</v>
      </c>
    </row>
    <row r="267" spans="1:39" ht="12.75">
      <c r="A267" s="157">
        <f>1*W266*AJ267/AE266/AJ266</f>
        <v>1.0425091187368283</v>
      </c>
      <c r="B267" s="157"/>
      <c r="C267" s="157"/>
      <c r="J267" s="186">
        <f>A267/L228*(N227+Q227+T227)</f>
        <v>0.5212545593684141</v>
      </c>
      <c r="K267" s="186"/>
      <c r="L267" s="186"/>
      <c r="M267" s="77" t="s">
        <v>228</v>
      </c>
      <c r="N267" s="77"/>
      <c r="O267" s="77"/>
      <c r="P267" s="77"/>
      <c r="Q267" s="77"/>
      <c r="R267" s="77"/>
      <c r="S267" s="77"/>
      <c r="V267" s="22" t="s">
        <v>230</v>
      </c>
      <c r="W267" s="77"/>
      <c r="X267" s="77"/>
      <c r="Y267" s="77"/>
      <c r="Z267" s="77"/>
      <c r="AA267" s="77"/>
      <c r="AI267" s="1" t="s">
        <v>227</v>
      </c>
      <c r="AJ267" s="190">
        <f>SQRT(H$227^2+(A$223+A$221/(E$227+H$227+K$227)*E$227)^2)</f>
        <v>5.270462766947299</v>
      </c>
      <c r="AK267" s="190"/>
      <c r="AL267" s="190"/>
      <c r="AM267" t="s">
        <v>6</v>
      </c>
    </row>
    <row r="268" spans="14:21" ht="12.75">
      <c r="N268" s="77"/>
      <c r="O268" s="77"/>
      <c r="P268" s="77"/>
      <c r="Q268" s="77"/>
      <c r="R268" s="77"/>
      <c r="S268" s="157">
        <f>-1*AA270*AJ271/AE270/AJ270</f>
        <v>-1.4265700266079917</v>
      </c>
      <c r="T268" s="157"/>
      <c r="U268" s="157"/>
    </row>
    <row r="269" spans="10:38" ht="12.75">
      <c r="J269" s="193">
        <f>S268/L228*(E227+H227)</f>
        <v>-0.4755233422026639</v>
      </c>
      <c r="K269" s="193"/>
      <c r="L269" s="193"/>
      <c r="M269" s="77" t="s">
        <v>335</v>
      </c>
      <c r="V269" s="22" t="s">
        <v>337</v>
      </c>
      <c r="W269" s="77"/>
      <c r="X269" s="77"/>
      <c r="Y269" s="77"/>
      <c r="Z269" s="77"/>
      <c r="AA269" s="77"/>
      <c r="AI269" s="1"/>
      <c r="AJ269" s="190"/>
      <c r="AK269" s="190"/>
      <c r="AL269" s="190"/>
    </row>
    <row r="270" spans="1:39" ht="12.75">
      <c r="A270" s="22" t="s">
        <v>231</v>
      </c>
      <c r="J270" s="194">
        <f>A271/L228*(E227+H227+K227)</f>
        <v>0.4755233422026639</v>
      </c>
      <c r="K270" s="194"/>
      <c r="L270" s="194"/>
      <c r="V270" s="1" t="s">
        <v>330</v>
      </c>
      <c r="W270" s="181">
        <f>W266</f>
        <v>4</v>
      </c>
      <c r="X270" s="181"/>
      <c r="Z270" s="1" t="s">
        <v>331</v>
      </c>
      <c r="AA270" s="181">
        <f>AA266</f>
        <v>6</v>
      </c>
      <c r="AB270" s="181"/>
      <c r="AD270" s="1" t="s">
        <v>332</v>
      </c>
      <c r="AE270" s="190">
        <f>AJ266</f>
        <v>4.666666666666667</v>
      </c>
      <c r="AF270" s="190"/>
      <c r="AG270" s="190"/>
      <c r="AI270" s="1" t="s">
        <v>333</v>
      </c>
      <c r="AJ270" s="190">
        <f>A223+A221</f>
        <v>5</v>
      </c>
      <c r="AK270" s="190"/>
      <c r="AL270" s="190"/>
      <c r="AM270" t="s">
        <v>6</v>
      </c>
    </row>
    <row r="271" spans="1:39" ht="12.75">
      <c r="A271" s="157">
        <f>1*W270*AJ271/AE270/AJ270</f>
        <v>0.9510466844053278</v>
      </c>
      <c r="B271" s="157"/>
      <c r="C271" s="157"/>
      <c r="M271" s="77" t="s">
        <v>336</v>
      </c>
      <c r="V271" s="22" t="s">
        <v>338</v>
      </c>
      <c r="AI271" s="1" t="s">
        <v>232</v>
      </c>
      <c r="AJ271" s="190">
        <f>SQRT(H$227^2+(A$223+A$221/(E$227+H$227+K$227)*(E$227+H227))^2)</f>
        <v>5.547772325697746</v>
      </c>
      <c r="AK271" s="190"/>
      <c r="AL271" s="190"/>
      <c r="AM271" t="s">
        <v>6</v>
      </c>
    </row>
    <row r="272" spans="2:27" ht="12.75">
      <c r="B272" t="s">
        <v>347</v>
      </c>
      <c r="N272" s="77"/>
      <c r="O272" s="77"/>
      <c r="P272" s="77"/>
      <c r="Q272" s="77"/>
      <c r="R272" s="77"/>
      <c r="S272" s="77"/>
      <c r="W272" s="77"/>
      <c r="X272" s="77"/>
      <c r="Y272" s="77"/>
      <c r="Z272" s="77"/>
      <c r="AA272" s="77"/>
    </row>
    <row r="274" ht="12.75">
      <c r="C274" s="94" t="s">
        <v>258</v>
      </c>
    </row>
    <row r="275" ht="12.75">
      <c r="X275" t="s">
        <v>339</v>
      </c>
    </row>
    <row r="276" ht="12.75">
      <c r="X276" t="s">
        <v>340</v>
      </c>
    </row>
    <row r="277" spans="1:24" ht="12.75">
      <c r="A277" s="153" t="s">
        <v>259</v>
      </c>
      <c r="B277" s="100" t="s">
        <v>6</v>
      </c>
      <c r="C277" s="100">
        <v>1</v>
      </c>
      <c r="D277" s="100"/>
      <c r="E277" s="100"/>
      <c r="F277" s="100">
        <v>3</v>
      </c>
      <c r="G277" s="100"/>
      <c r="H277" s="100"/>
      <c r="I277" s="100">
        <v>5</v>
      </c>
      <c r="J277" s="100"/>
      <c r="K277" s="100"/>
      <c r="L277" s="100">
        <v>7</v>
      </c>
      <c r="M277" s="100"/>
      <c r="N277" s="100"/>
      <c r="O277" s="100"/>
      <c r="P277" s="100"/>
      <c r="Q277" s="100"/>
      <c r="R277" s="100"/>
      <c r="S277" s="100">
        <v>11</v>
      </c>
      <c r="T277" s="100"/>
      <c r="U277" s="100"/>
      <c r="V277" s="100">
        <v>13</v>
      </c>
      <c r="X277" t="s">
        <v>341</v>
      </c>
    </row>
    <row r="278" spans="1:24" ht="12.75">
      <c r="A278" s="153" t="s">
        <v>260</v>
      </c>
      <c r="B278" s="100" t="s">
        <v>6</v>
      </c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X278" t="s">
        <v>342</v>
      </c>
    </row>
    <row r="279" spans="1:24" ht="12.75">
      <c r="A279" s="100">
        <v>1</v>
      </c>
      <c r="B279" s="100" t="s">
        <v>6</v>
      </c>
      <c r="C279" s="100"/>
      <c r="D279" s="100"/>
      <c r="E279" s="100"/>
      <c r="F279" s="100"/>
      <c r="G279" s="100"/>
      <c r="H279" s="100"/>
      <c r="I279" s="100"/>
      <c r="J279" s="150">
        <v>4</v>
      </c>
      <c r="K279" s="100"/>
      <c r="L279" s="100">
        <v>6</v>
      </c>
      <c r="M279" s="100"/>
      <c r="N279" s="100"/>
      <c r="O279" s="100">
        <v>8</v>
      </c>
      <c r="P279" s="100"/>
      <c r="Q279" s="100"/>
      <c r="R279" s="100"/>
      <c r="S279" s="100"/>
      <c r="T279" s="100"/>
      <c r="U279" s="100"/>
      <c r="V279" s="100"/>
      <c r="X279" t="s">
        <v>343</v>
      </c>
    </row>
    <row r="280" spans="1:24" ht="12.75">
      <c r="A280" s="100"/>
      <c r="B280" s="100"/>
      <c r="C280" s="100"/>
      <c r="D280" s="100"/>
      <c r="E280" s="100"/>
      <c r="F280" s="100"/>
      <c r="G280" s="150">
        <v>2</v>
      </c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>
        <v>10</v>
      </c>
      <c r="S280" s="100"/>
      <c r="T280" s="100"/>
      <c r="U280" s="100"/>
      <c r="V280" s="100"/>
      <c r="X280" t="s">
        <v>344</v>
      </c>
    </row>
    <row r="281" spans="1:24" ht="12.75">
      <c r="A281" s="100">
        <v>3</v>
      </c>
      <c r="B281" s="100" t="s">
        <v>6</v>
      </c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X281" t="s">
        <v>345</v>
      </c>
    </row>
    <row r="282" spans="2:24" ht="12.75">
      <c r="B282" s="8" t="s">
        <v>0</v>
      </c>
      <c r="C282" s="100">
        <v>0</v>
      </c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>
        <v>12</v>
      </c>
      <c r="X282" t="s">
        <v>346</v>
      </c>
    </row>
    <row r="283" ht="12.75">
      <c r="X283" t="s">
        <v>261</v>
      </c>
    </row>
    <row r="284" spans="5:24" ht="12.75">
      <c r="E284" s="100">
        <v>3</v>
      </c>
      <c r="F284" s="100" t="s">
        <v>6</v>
      </c>
      <c r="G284" s="100"/>
      <c r="H284" s="100">
        <f>E284</f>
        <v>3</v>
      </c>
      <c r="I284" s="100" t="s">
        <v>6</v>
      </c>
      <c r="J284" s="100"/>
      <c r="K284" s="100">
        <f>H284</f>
        <v>3</v>
      </c>
      <c r="L284" s="100" t="s">
        <v>6</v>
      </c>
      <c r="M284" s="100"/>
      <c r="N284" s="100">
        <f>K284</f>
        <v>3</v>
      </c>
      <c r="O284" s="100" t="s">
        <v>6</v>
      </c>
      <c r="P284" s="100"/>
      <c r="Q284" s="100">
        <f>N284</f>
        <v>3</v>
      </c>
      <c r="R284" s="100" t="s">
        <v>6</v>
      </c>
      <c r="S284" s="100"/>
      <c r="T284" s="100">
        <f>Q284</f>
        <v>3</v>
      </c>
      <c r="U284" s="100" t="s">
        <v>6</v>
      </c>
      <c r="X284" t="s">
        <v>262</v>
      </c>
    </row>
    <row r="285" spans="5:24" ht="12.75" customHeight="1">
      <c r="E285" s="100"/>
      <c r="F285" s="100"/>
      <c r="G285" s="100"/>
      <c r="H285" s="100"/>
      <c r="I285" s="100"/>
      <c r="J285" s="100"/>
      <c r="K285" s="100" t="s">
        <v>79</v>
      </c>
      <c r="L285" s="215">
        <f>E284+H284+K284+N284+Q284+T284</f>
        <v>18</v>
      </c>
      <c r="M285" s="215"/>
      <c r="N285" s="100" t="s">
        <v>6</v>
      </c>
      <c r="O285" s="100"/>
      <c r="P285" s="100"/>
      <c r="Q285" s="100"/>
      <c r="R285" s="100"/>
      <c r="S285" s="100"/>
      <c r="T285" s="100"/>
      <c r="U285" s="100"/>
      <c r="X285" t="s">
        <v>263</v>
      </c>
    </row>
    <row r="286" ht="12.75" customHeight="1">
      <c r="X286" t="s">
        <v>264</v>
      </c>
    </row>
    <row r="287" ht="12.75" customHeight="1">
      <c r="X287" t="s">
        <v>265</v>
      </c>
    </row>
    <row r="288" ht="12.75" customHeight="1">
      <c r="X288" t="s">
        <v>268</v>
      </c>
    </row>
    <row r="289" spans="3:24" ht="12.75" customHeight="1">
      <c r="C289" s="100">
        <v>1</v>
      </c>
      <c r="D289" s="100"/>
      <c r="E289" s="100"/>
      <c r="F289" s="100">
        <v>3</v>
      </c>
      <c r="G289" s="100"/>
      <c r="H289" s="100"/>
      <c r="I289" s="100">
        <v>5</v>
      </c>
      <c r="J289" s="100"/>
      <c r="K289" s="100"/>
      <c r="L289" s="100">
        <v>7</v>
      </c>
      <c r="M289" s="100"/>
      <c r="N289" s="100"/>
      <c r="O289" s="100"/>
      <c r="P289" s="100"/>
      <c r="Q289" s="100"/>
      <c r="R289" s="100"/>
      <c r="S289" s="100">
        <v>11</v>
      </c>
      <c r="T289" s="100"/>
      <c r="U289" s="100"/>
      <c r="V289" s="100">
        <v>13</v>
      </c>
      <c r="X289" t="s">
        <v>269</v>
      </c>
    </row>
    <row r="290" spans="3:24" ht="12.75" customHeight="1"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X290" t="s">
        <v>270</v>
      </c>
    </row>
    <row r="291" spans="3:22" ht="12.75" customHeight="1">
      <c r="C291" s="100"/>
      <c r="D291" s="100"/>
      <c r="E291" s="100"/>
      <c r="F291" s="100"/>
      <c r="G291" s="100"/>
      <c r="H291" s="100"/>
      <c r="I291" s="100"/>
      <c r="J291" s="150">
        <v>4</v>
      </c>
      <c r="K291" s="100"/>
      <c r="L291" s="100">
        <v>6</v>
      </c>
      <c r="M291" s="100"/>
      <c r="N291" s="100"/>
      <c r="O291" s="100">
        <v>8</v>
      </c>
      <c r="P291" s="100"/>
      <c r="Q291" s="100"/>
      <c r="R291" s="100"/>
      <c r="S291" s="100"/>
      <c r="T291" s="100"/>
      <c r="U291" s="100"/>
      <c r="V291" s="100"/>
    </row>
    <row r="292" spans="3:22" ht="12.75" customHeight="1">
      <c r="C292" s="100"/>
      <c r="D292" s="100"/>
      <c r="E292" s="100"/>
      <c r="F292" s="100"/>
      <c r="G292" s="150">
        <v>2</v>
      </c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>
        <v>10</v>
      </c>
      <c r="S292" s="100"/>
      <c r="T292" s="100"/>
      <c r="U292" s="100"/>
      <c r="V292" s="100"/>
    </row>
    <row r="293" spans="3:22" ht="12.75" customHeight="1"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</row>
    <row r="294" spans="3:22" ht="12.75" customHeight="1">
      <c r="C294" s="100">
        <v>0</v>
      </c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>
        <v>12</v>
      </c>
    </row>
    <row r="295" ht="12.75" customHeight="1"/>
    <row r="296" ht="12.75" customHeight="1"/>
    <row r="297" spans="2:24" ht="12.75" customHeight="1">
      <c r="B297" s="22"/>
      <c r="X297" t="s">
        <v>272</v>
      </c>
    </row>
    <row r="298" spans="1:24" ht="12.75" customHeight="1">
      <c r="A298" s="9" t="s">
        <v>267</v>
      </c>
      <c r="C298" s="152">
        <v>1</v>
      </c>
      <c r="X298" t="s">
        <v>273</v>
      </c>
    </row>
    <row r="299" ht="12.75" customHeight="1">
      <c r="X299" t="s">
        <v>271</v>
      </c>
    </row>
    <row r="300" ht="12.75" customHeight="1">
      <c r="X300" t="s">
        <v>274</v>
      </c>
    </row>
    <row r="301" spans="1:24" ht="12.75" customHeight="1">
      <c r="A301" s="88" t="s">
        <v>266</v>
      </c>
      <c r="X301" s="3" t="s">
        <v>275</v>
      </c>
    </row>
    <row r="302" spans="22:24" ht="12.75" customHeight="1">
      <c r="V302" s="97">
        <v>1</v>
      </c>
      <c r="X302" t="s">
        <v>276</v>
      </c>
    </row>
    <row r="303" ht="12.75" customHeight="1">
      <c r="X303" t="s">
        <v>277</v>
      </c>
    </row>
    <row r="304" spans="7:24" ht="12.75" customHeight="1">
      <c r="G304" s="155" t="s">
        <v>685</v>
      </c>
      <c r="X304" t="s">
        <v>278</v>
      </c>
    </row>
    <row r="305" ht="12.75" customHeight="1">
      <c r="X305" t="s">
        <v>697</v>
      </c>
    </row>
    <row r="306" spans="1:24" ht="12.75" customHeight="1">
      <c r="A306" s="156" t="s">
        <v>280</v>
      </c>
      <c r="X306" s="3" t="s">
        <v>279</v>
      </c>
    </row>
    <row r="307" ht="12.75" customHeight="1">
      <c r="D307" s="154" t="s">
        <v>686</v>
      </c>
    </row>
    <row r="309" spans="48:52" ht="12.75">
      <c r="AV309" s="127"/>
      <c r="AW309" s="127"/>
      <c r="AX309" s="127"/>
      <c r="AY309" s="127"/>
      <c r="AZ309" s="127"/>
    </row>
    <row r="311" spans="3:24" ht="12.75">
      <c r="C311" s="100">
        <v>1</v>
      </c>
      <c r="D311" s="100"/>
      <c r="E311" s="100"/>
      <c r="F311" s="100">
        <v>3</v>
      </c>
      <c r="G311" s="100"/>
      <c r="H311" s="100"/>
      <c r="I311" s="100">
        <v>5</v>
      </c>
      <c r="J311" s="100"/>
      <c r="K311" s="100"/>
      <c r="L311" s="100">
        <v>7</v>
      </c>
      <c r="M311" s="100"/>
      <c r="N311" s="100"/>
      <c r="O311" s="100"/>
      <c r="P311" s="100"/>
      <c r="Q311" s="100"/>
      <c r="R311" s="100"/>
      <c r="S311" s="100">
        <v>11</v>
      </c>
      <c r="T311" s="100"/>
      <c r="U311" s="100"/>
      <c r="V311" s="100">
        <v>13</v>
      </c>
      <c r="X311" t="s">
        <v>690</v>
      </c>
    </row>
    <row r="312" spans="3:24" ht="12.75"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X312" t="s">
        <v>269</v>
      </c>
    </row>
    <row r="313" spans="3:48" ht="12.75" customHeight="1">
      <c r="C313" s="100"/>
      <c r="D313" s="100"/>
      <c r="E313" s="100"/>
      <c r="F313" s="100"/>
      <c r="G313" s="100"/>
      <c r="H313" s="100"/>
      <c r="I313" s="100"/>
      <c r="J313" s="150">
        <v>4</v>
      </c>
      <c r="K313" s="100"/>
      <c r="L313" s="100">
        <v>6</v>
      </c>
      <c r="M313" s="100"/>
      <c r="N313" s="100"/>
      <c r="O313" s="100">
        <v>8</v>
      </c>
      <c r="P313" s="100"/>
      <c r="Q313" s="100"/>
      <c r="R313" s="100"/>
      <c r="S313" s="100"/>
      <c r="T313" s="100"/>
      <c r="U313" s="100"/>
      <c r="V313" s="100"/>
      <c r="X313" t="s">
        <v>689</v>
      </c>
      <c r="AQ313" s="127"/>
      <c r="AR313" s="127"/>
      <c r="AS313" s="127"/>
      <c r="AT313" s="127"/>
      <c r="AU313" s="127"/>
      <c r="AV313" s="127"/>
    </row>
    <row r="314" spans="3:48" ht="12.75">
      <c r="C314" s="100"/>
      <c r="D314" s="100"/>
      <c r="E314" s="100"/>
      <c r="F314" s="100"/>
      <c r="G314" s="150">
        <v>2</v>
      </c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>
        <v>10</v>
      </c>
      <c r="S314" s="100"/>
      <c r="T314" s="100"/>
      <c r="U314" s="100"/>
      <c r="V314" s="100"/>
      <c r="AQ314" s="127"/>
      <c r="AR314" s="127"/>
      <c r="AS314" s="127"/>
      <c r="AT314" s="127"/>
      <c r="AU314" s="127"/>
      <c r="AV314" s="127"/>
    </row>
    <row r="315" spans="3:22" ht="12.75"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</row>
    <row r="316" spans="3:22" ht="12.75">
      <c r="C316" s="100">
        <v>0</v>
      </c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>
        <v>12</v>
      </c>
    </row>
    <row r="319" ht="12.75">
      <c r="B319" s="22"/>
    </row>
    <row r="320" spans="1:24" ht="12.75">
      <c r="A320" s="9" t="s">
        <v>267</v>
      </c>
      <c r="C320" s="152">
        <v>1</v>
      </c>
      <c r="X320" t="s">
        <v>687</v>
      </c>
    </row>
    <row r="321" ht="14.25">
      <c r="W321" t="s">
        <v>691</v>
      </c>
    </row>
    <row r="322" ht="12.75">
      <c r="X322" t="s">
        <v>271</v>
      </c>
    </row>
    <row r="323" spans="1:24" ht="14.25">
      <c r="A323" s="88" t="s">
        <v>266</v>
      </c>
      <c r="X323" t="s">
        <v>692</v>
      </c>
    </row>
    <row r="324" spans="22:24" ht="14.25">
      <c r="V324" s="97">
        <v>1</v>
      </c>
      <c r="X324" s="3" t="s">
        <v>693</v>
      </c>
    </row>
    <row r="325" ht="12.75">
      <c r="X325" t="s">
        <v>688</v>
      </c>
    </row>
    <row r="326" ht="14.25">
      <c r="W326" t="s">
        <v>694</v>
      </c>
    </row>
    <row r="327" spans="5:24" ht="12.75">
      <c r="E327" s="97" t="s">
        <v>699</v>
      </c>
      <c r="X327" t="s">
        <v>278</v>
      </c>
    </row>
    <row r="328" spans="1:24" ht="12.75">
      <c r="A328" s="156" t="s">
        <v>698</v>
      </c>
      <c r="X328" t="s">
        <v>695</v>
      </c>
    </row>
    <row r="329" ht="12.75">
      <c r="X329" s="3" t="s">
        <v>696</v>
      </c>
    </row>
    <row r="330" ht="12.75">
      <c r="I330" s="155" t="s">
        <v>700</v>
      </c>
    </row>
    <row r="334" ht="12.75">
      <c r="V334" s="100">
        <v>13</v>
      </c>
    </row>
    <row r="335" spans="3:22" ht="12.75" customHeight="1">
      <c r="C335" s="100">
        <v>1</v>
      </c>
      <c r="D335" s="100"/>
      <c r="E335" s="100"/>
      <c r="F335" s="100">
        <v>3</v>
      </c>
      <c r="G335" s="100"/>
      <c r="H335" s="100"/>
      <c r="I335" s="100">
        <v>5</v>
      </c>
      <c r="J335" s="100"/>
      <c r="K335" s="100"/>
      <c r="L335" s="100">
        <v>7</v>
      </c>
      <c r="M335" s="100"/>
      <c r="N335" s="100"/>
      <c r="O335" s="100"/>
      <c r="P335" s="100"/>
      <c r="Q335" s="100"/>
      <c r="R335" s="100"/>
      <c r="S335" s="100">
        <v>11</v>
      </c>
      <c r="T335" s="100"/>
      <c r="U335" s="100"/>
      <c r="V335" s="151" t="s">
        <v>256</v>
      </c>
    </row>
    <row r="336" spans="2:22" ht="12.75" customHeight="1">
      <c r="B336" s="152" t="s">
        <v>257</v>
      </c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</row>
    <row r="337" spans="3:22" ht="12.75">
      <c r="C337" s="100"/>
      <c r="D337" s="100"/>
      <c r="E337" s="100"/>
      <c r="F337" s="100"/>
      <c r="G337" s="100"/>
      <c r="H337" s="100"/>
      <c r="I337" s="100"/>
      <c r="J337" s="150">
        <v>4</v>
      </c>
      <c r="K337" s="100"/>
      <c r="L337" s="100">
        <v>6</v>
      </c>
      <c r="M337" s="100"/>
      <c r="N337" s="100"/>
      <c r="O337" s="100">
        <v>8</v>
      </c>
      <c r="P337" s="100"/>
      <c r="Q337" s="100"/>
      <c r="R337" s="100"/>
      <c r="S337" s="100"/>
      <c r="T337" s="100"/>
      <c r="U337" s="100"/>
      <c r="V337" s="100"/>
    </row>
    <row r="338" spans="3:22" ht="12.75">
      <c r="C338" s="100"/>
      <c r="D338" s="100"/>
      <c r="E338" s="100"/>
      <c r="F338" s="100"/>
      <c r="G338" s="150">
        <v>2</v>
      </c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>
        <v>10</v>
      </c>
      <c r="S338" s="100"/>
      <c r="T338" s="100"/>
      <c r="U338" s="100"/>
      <c r="V338" s="100"/>
    </row>
    <row r="339" spans="3:22" ht="12.75"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</row>
    <row r="340" spans="3:22" ht="12.75">
      <c r="C340" s="100">
        <v>0</v>
      </c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>
        <v>12</v>
      </c>
    </row>
  </sheetData>
  <mergeCells count="173">
    <mergeCell ref="L285:M285"/>
    <mergeCell ref="A156:C156"/>
    <mergeCell ref="J156:L156"/>
    <mergeCell ref="AI156:AK156"/>
    <mergeCell ref="A160:C160"/>
    <mergeCell ref="AI160:AK160"/>
    <mergeCell ref="S157:U157"/>
    <mergeCell ref="J158:L158"/>
    <mergeCell ref="J159:L159"/>
    <mergeCell ref="AI159:AK159"/>
    <mergeCell ref="A152:C152"/>
    <mergeCell ref="D152:F152"/>
    <mergeCell ref="S153:U153"/>
    <mergeCell ref="D154:F154"/>
    <mergeCell ref="E146:G146"/>
    <mergeCell ref="P146:R146"/>
    <mergeCell ref="AJ263:AL263"/>
    <mergeCell ref="AJ271:AL271"/>
    <mergeCell ref="J147:L147"/>
    <mergeCell ref="AI155:AK155"/>
    <mergeCell ref="W262:X262"/>
    <mergeCell ref="L171:M171"/>
    <mergeCell ref="G183:I183"/>
    <mergeCell ref="G189:I189"/>
    <mergeCell ref="AI142:AJ142"/>
    <mergeCell ref="AA262:AB262"/>
    <mergeCell ref="AE262:AG262"/>
    <mergeCell ref="AJ262:AL262"/>
    <mergeCell ref="A133:C133"/>
    <mergeCell ref="D137:F137"/>
    <mergeCell ref="D141:F141"/>
    <mergeCell ref="E142:G142"/>
    <mergeCell ref="A106:C106"/>
    <mergeCell ref="D87:F87"/>
    <mergeCell ref="E88:G88"/>
    <mergeCell ref="J93:L93"/>
    <mergeCell ref="D100:F100"/>
    <mergeCell ref="J104:L104"/>
    <mergeCell ref="D98:F98"/>
    <mergeCell ref="A98:C98"/>
    <mergeCell ref="E92:G92"/>
    <mergeCell ref="S99:U99"/>
    <mergeCell ref="AI101:AK101"/>
    <mergeCell ref="A102:C102"/>
    <mergeCell ref="J102:L102"/>
    <mergeCell ref="AI102:AK102"/>
    <mergeCell ref="S103:U103"/>
    <mergeCell ref="AI105:AK105"/>
    <mergeCell ref="AI106:AK106"/>
    <mergeCell ref="L117:M117"/>
    <mergeCell ref="AI88:AJ88"/>
    <mergeCell ref="D128:F128"/>
    <mergeCell ref="AI258:AJ258"/>
    <mergeCell ref="AI259:AJ259"/>
    <mergeCell ref="P92:R92"/>
    <mergeCell ref="D126:F126"/>
    <mergeCell ref="H126:J126"/>
    <mergeCell ref="J105:L105"/>
    <mergeCell ref="J132:L132"/>
    <mergeCell ref="N132:P132"/>
    <mergeCell ref="A79:C79"/>
    <mergeCell ref="J78:L78"/>
    <mergeCell ref="N78:P78"/>
    <mergeCell ref="D83:F83"/>
    <mergeCell ref="G78:I78"/>
    <mergeCell ref="L63:M63"/>
    <mergeCell ref="D72:F72"/>
    <mergeCell ref="H72:J72"/>
    <mergeCell ref="D74:F74"/>
    <mergeCell ref="L11:M11"/>
    <mergeCell ref="AI50:AK50"/>
    <mergeCell ref="AI47:AK47"/>
    <mergeCell ref="AI51:AK51"/>
    <mergeCell ref="AI28:AJ28"/>
    <mergeCell ref="AI36:AJ36"/>
    <mergeCell ref="AI37:AJ37"/>
    <mergeCell ref="AI39:AJ39"/>
    <mergeCell ref="D20:F20"/>
    <mergeCell ref="J24:L24"/>
    <mergeCell ref="J28:L28"/>
    <mergeCell ref="AA28:AC28"/>
    <mergeCell ref="H20:J20"/>
    <mergeCell ref="N28:P28"/>
    <mergeCell ref="AL28:AM28"/>
    <mergeCell ref="AI29:AJ29"/>
    <mergeCell ref="AL29:AM29"/>
    <mergeCell ref="G29:I29"/>
    <mergeCell ref="A29:C29"/>
    <mergeCell ref="AI34:AJ34"/>
    <mergeCell ref="AL34:AM34"/>
    <mergeCell ref="AC31:AD31"/>
    <mergeCell ref="AA33:AB33"/>
    <mergeCell ref="AI31:AJ31"/>
    <mergeCell ref="AL31:AM31"/>
    <mergeCell ref="AI32:AJ32"/>
    <mergeCell ref="AL32:AM32"/>
    <mergeCell ref="A34:C34"/>
    <mergeCell ref="G34:I34"/>
    <mergeCell ref="AI33:AJ33"/>
    <mergeCell ref="AL33:AM33"/>
    <mergeCell ref="J35:L35"/>
    <mergeCell ref="G40:I40"/>
    <mergeCell ref="P40:R40"/>
    <mergeCell ref="M41:O41"/>
    <mergeCell ref="AI46:AK46"/>
    <mergeCell ref="V43:X43"/>
    <mergeCell ref="AI40:AJ40"/>
    <mergeCell ref="A49:C49"/>
    <mergeCell ref="A47:C47"/>
    <mergeCell ref="V52:X52"/>
    <mergeCell ref="I52:K52"/>
    <mergeCell ref="O51:Q51"/>
    <mergeCell ref="J47:L47"/>
    <mergeCell ref="K191:M191"/>
    <mergeCell ref="G194:I194"/>
    <mergeCell ref="D199:F199"/>
    <mergeCell ref="J196:L196"/>
    <mergeCell ref="M200:O200"/>
    <mergeCell ref="G203:I203"/>
    <mergeCell ref="P212:R212"/>
    <mergeCell ref="K214:M214"/>
    <mergeCell ref="S216:U216"/>
    <mergeCell ref="D251:F251"/>
    <mergeCell ref="L228:M228"/>
    <mergeCell ref="D238:F238"/>
    <mergeCell ref="H238:J238"/>
    <mergeCell ref="D240:F240"/>
    <mergeCell ref="E252:G252"/>
    <mergeCell ref="AI247:AJ247"/>
    <mergeCell ref="Z236:AB236"/>
    <mergeCell ref="Z237:AB237"/>
    <mergeCell ref="Z239:AB239"/>
    <mergeCell ref="Z240:AB240"/>
    <mergeCell ref="Z242:AB242"/>
    <mergeCell ref="J244:L244"/>
    <mergeCell ref="N244:P244"/>
    <mergeCell ref="D247:F247"/>
    <mergeCell ref="P256:R256"/>
    <mergeCell ref="AI250:AJ250"/>
    <mergeCell ref="J257:L257"/>
    <mergeCell ref="AI252:AJ252"/>
    <mergeCell ref="AI253:AJ253"/>
    <mergeCell ref="AI255:AJ255"/>
    <mergeCell ref="AI256:AJ256"/>
    <mergeCell ref="A263:C263"/>
    <mergeCell ref="D263:F263"/>
    <mergeCell ref="D266:F266"/>
    <mergeCell ref="E256:G256"/>
    <mergeCell ref="A267:C267"/>
    <mergeCell ref="J267:L267"/>
    <mergeCell ref="AJ267:AL267"/>
    <mergeCell ref="W266:X266"/>
    <mergeCell ref="AA266:AB266"/>
    <mergeCell ref="AE266:AG266"/>
    <mergeCell ref="AJ266:AL266"/>
    <mergeCell ref="AA270:AB270"/>
    <mergeCell ref="AE270:AG270"/>
    <mergeCell ref="AJ270:AL270"/>
    <mergeCell ref="AJ269:AL269"/>
    <mergeCell ref="S268:U268"/>
    <mergeCell ref="J269:L269"/>
    <mergeCell ref="J270:L270"/>
    <mergeCell ref="W270:X270"/>
    <mergeCell ref="A271:C271"/>
    <mergeCell ref="AI89:AJ89"/>
    <mergeCell ref="AI91:AJ91"/>
    <mergeCell ref="AI92:AJ92"/>
    <mergeCell ref="AI143:AJ143"/>
    <mergeCell ref="AI145:AJ145"/>
    <mergeCell ref="AI146:AJ146"/>
    <mergeCell ref="AI248:AJ248"/>
    <mergeCell ref="AI249:AJ249"/>
    <mergeCell ref="S264:U264"/>
  </mergeCells>
  <printOptions/>
  <pageMargins left="0.1968503937007874" right="0.1968503937007874" top="0.7874015748031497" bottom="0.5905511811023623" header="0.5118110236220472" footer="0.5118110236220472"/>
  <pageSetup horizontalDpi="300" verticalDpi="300" orientation="portrait" paperSize="9" r:id="rId2"/>
  <headerFooter alignWithMargins="0">
    <oddHeader>&amp;LTartók Statikája I.   Rácsostartók rúderő-hatásábrái&amp;R2003/2004</oddHeader>
    <oddFooter>&amp;L&amp;8&amp;XAgárdy Gyula&amp;R&amp;P</oddFooter>
  </headerFooter>
  <rowBreaks count="2" manualBreakCount="2">
    <brk id="108" max="255" man="1"/>
    <brk id="16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544"/>
  <sheetViews>
    <sheetView workbookViewId="0" topLeftCell="A516">
      <pane ySplit="10455" topLeftCell="BM189" activePane="topLeft" state="split"/>
      <selection pane="topLeft" activeCell="AA519" sqref="AA519"/>
      <selection pane="bottomLeft" activeCell="Y189" sqref="Y189"/>
    </sheetView>
  </sheetViews>
  <sheetFormatPr defaultColWidth="9.00390625" defaultRowHeight="15" customHeight="1"/>
  <cols>
    <col min="1" max="37" width="2.875" style="0" customWidth="1"/>
    <col min="38" max="38" width="3.375" style="0" customWidth="1"/>
    <col min="39" max="39" width="2.875" style="0" customWidth="1"/>
    <col min="40" max="46" width="2.875" style="142" customWidth="1"/>
    <col min="47" max="47" width="9.50390625" style="142" bestFit="1" customWidth="1"/>
    <col min="48" max="48" width="6.50390625" style="142" customWidth="1"/>
    <col min="49" max="49" width="6.50390625" style="142" bestFit="1" customWidth="1"/>
    <col min="50" max="50" width="9.125" style="142" bestFit="1" customWidth="1"/>
    <col min="51" max="51" width="12.875" style="142" bestFit="1" customWidth="1"/>
    <col min="52" max="52" width="11.875" style="142" bestFit="1" customWidth="1"/>
    <col min="53" max="53" width="9.125" style="142" bestFit="1" customWidth="1"/>
    <col min="54" max="55" width="5.125" style="142" bestFit="1" customWidth="1"/>
    <col min="56" max="56" width="9.125" style="142" bestFit="1" customWidth="1"/>
    <col min="57" max="57" width="7.625" style="142" customWidth="1"/>
    <col min="58" max="58" width="4.125" style="142" bestFit="1" customWidth="1"/>
    <col min="59" max="59" width="5.125" style="142" bestFit="1" customWidth="1"/>
    <col min="60" max="60" width="6.50390625" style="142" bestFit="1" customWidth="1"/>
    <col min="61" max="62" width="7.125" style="142" bestFit="1" customWidth="1"/>
    <col min="63" max="63" width="2.875" style="142" customWidth="1"/>
    <col min="64" max="64" width="4.125" style="142" bestFit="1" customWidth="1"/>
    <col min="65" max="65" width="7.125" style="142" customWidth="1"/>
    <col min="66" max="66" width="7.875" style="142" bestFit="1" customWidth="1"/>
    <col min="67" max="67" width="7.375" style="142" bestFit="1" customWidth="1"/>
    <col min="68" max="68" width="7.125" style="142" bestFit="1" customWidth="1"/>
    <col min="69" max="16384" width="2.875" style="0" customWidth="1"/>
  </cols>
  <sheetData>
    <row r="1" ht="15" customHeight="1">
      <c r="G1" s="94" t="s">
        <v>640</v>
      </c>
    </row>
    <row r="3" ht="15" customHeight="1">
      <c r="A3" t="s">
        <v>641</v>
      </c>
    </row>
    <row r="4" ht="15" customHeight="1">
      <c r="A4" t="s">
        <v>642</v>
      </c>
    </row>
    <row r="5" ht="15" customHeight="1">
      <c r="A5" t="s">
        <v>643</v>
      </c>
    </row>
    <row r="6" ht="15" customHeight="1">
      <c r="A6" t="s">
        <v>644</v>
      </c>
    </row>
    <row r="7" ht="15" customHeight="1">
      <c r="A7" t="s">
        <v>645</v>
      </c>
    </row>
    <row r="8" ht="15" customHeight="1">
      <c r="A8" t="s">
        <v>646</v>
      </c>
    </row>
    <row r="9" ht="15" customHeight="1">
      <c r="A9" t="s">
        <v>647</v>
      </c>
    </row>
    <row r="11" ht="15" customHeight="1">
      <c r="A11" t="s">
        <v>648</v>
      </c>
    </row>
    <row r="12" ht="15" customHeight="1">
      <c r="A12" t="s">
        <v>649</v>
      </c>
    </row>
    <row r="14" ht="15" customHeight="1">
      <c r="A14" t="s">
        <v>650</v>
      </c>
    </row>
    <row r="16" ht="15" customHeight="1">
      <c r="A16" t="s">
        <v>651</v>
      </c>
    </row>
    <row r="17" ht="15" customHeight="1">
      <c r="A17" t="s">
        <v>652</v>
      </c>
    </row>
    <row r="18" ht="15" customHeight="1">
      <c r="A18" s="94" t="s">
        <v>653</v>
      </c>
    </row>
    <row r="20" ht="15" customHeight="1">
      <c r="A20" t="s">
        <v>656</v>
      </c>
    </row>
    <row r="22" ht="15" customHeight="1">
      <c r="A22" t="s">
        <v>654</v>
      </c>
    </row>
    <row r="23" ht="15" customHeight="1">
      <c r="A23" t="s">
        <v>655</v>
      </c>
    </row>
    <row r="24" ht="15" customHeight="1">
      <c r="A24" t="s">
        <v>657</v>
      </c>
    </row>
    <row r="25" ht="15" customHeight="1">
      <c r="A25" t="s">
        <v>658</v>
      </c>
    </row>
    <row r="26" ht="15" customHeight="1">
      <c r="A26" t="s">
        <v>660</v>
      </c>
    </row>
    <row r="27" ht="15" customHeight="1">
      <c r="A27" t="s">
        <v>661</v>
      </c>
    </row>
    <row r="29" ht="15" customHeight="1">
      <c r="A29" t="s">
        <v>659</v>
      </c>
    </row>
    <row r="31" ht="15" customHeight="1">
      <c r="A31" t="s">
        <v>662</v>
      </c>
    </row>
    <row r="32" ht="15" customHeight="1">
      <c r="A32" t="s">
        <v>663</v>
      </c>
    </row>
    <row r="33" ht="15" customHeight="1">
      <c r="A33" t="s">
        <v>664</v>
      </c>
    </row>
    <row r="34" ht="15" customHeight="1">
      <c r="A34" t="s">
        <v>665</v>
      </c>
    </row>
    <row r="35" ht="15" customHeight="1">
      <c r="A35" t="s">
        <v>666</v>
      </c>
    </row>
    <row r="36" ht="15" customHeight="1">
      <c r="A36" t="s">
        <v>667</v>
      </c>
    </row>
    <row r="38" ht="15" customHeight="1">
      <c r="A38" s="94" t="s">
        <v>617</v>
      </c>
    </row>
    <row r="40" ht="15" customHeight="1">
      <c r="A40" t="s">
        <v>620</v>
      </c>
    </row>
    <row r="41" spans="1:35" ht="15" customHeight="1">
      <c r="A41" t="s">
        <v>621</v>
      </c>
      <c r="AI41" t="s">
        <v>618</v>
      </c>
    </row>
    <row r="42" ht="15" customHeight="1">
      <c r="A42" t="s">
        <v>619</v>
      </c>
    </row>
    <row r="43" ht="15" customHeight="1">
      <c r="A43" t="s">
        <v>622</v>
      </c>
    </row>
    <row r="44" ht="15" customHeight="1">
      <c r="A44" t="s">
        <v>623</v>
      </c>
    </row>
    <row r="45" ht="15" customHeight="1">
      <c r="A45" s="94" t="s">
        <v>624</v>
      </c>
    </row>
    <row r="46" ht="15" customHeight="1">
      <c r="A46" s="94" t="s">
        <v>625</v>
      </c>
    </row>
    <row r="49" ht="15" customHeight="1">
      <c r="A49" s="94" t="s">
        <v>394</v>
      </c>
    </row>
    <row r="50" spans="5:30" ht="15" customHeight="1">
      <c r="E50" t="s">
        <v>2</v>
      </c>
      <c r="H50" t="s">
        <v>3</v>
      </c>
      <c r="L50" t="s">
        <v>4</v>
      </c>
      <c r="Q50" t="s">
        <v>5</v>
      </c>
      <c r="U50" t="s">
        <v>25</v>
      </c>
      <c r="Y50" t="s">
        <v>370</v>
      </c>
      <c r="AA50" s="216">
        <v>20</v>
      </c>
      <c r="AB50" s="216"/>
      <c r="AC50" s="216"/>
      <c r="AD50" t="s">
        <v>108</v>
      </c>
    </row>
    <row r="51" ht="15" customHeight="1">
      <c r="W51" t="s">
        <v>391</v>
      </c>
    </row>
    <row r="52" spans="1:23" ht="15" customHeight="1">
      <c r="A52" s="101" t="s">
        <v>354</v>
      </c>
      <c r="B52">
        <v>0</v>
      </c>
      <c r="C52" t="s">
        <v>6</v>
      </c>
      <c r="E52" s="101" t="s">
        <v>355</v>
      </c>
      <c r="F52">
        <v>3</v>
      </c>
      <c r="G52" t="s">
        <v>6</v>
      </c>
      <c r="W52" s="68" t="s">
        <v>392</v>
      </c>
    </row>
    <row r="53" spans="7:23" ht="15" customHeight="1">
      <c r="G53" s="101" t="s">
        <v>356</v>
      </c>
      <c r="H53" s="181">
        <v>7</v>
      </c>
      <c r="I53" s="181"/>
      <c r="J53" t="s">
        <v>6</v>
      </c>
      <c r="W53" t="s">
        <v>393</v>
      </c>
    </row>
    <row r="54" spans="9:23" ht="15" customHeight="1">
      <c r="I54" s="101" t="s">
        <v>359</v>
      </c>
      <c r="J54" s="181">
        <v>12</v>
      </c>
      <c r="K54" s="181"/>
      <c r="L54" t="s">
        <v>6</v>
      </c>
      <c r="W54" t="s">
        <v>397</v>
      </c>
    </row>
    <row r="55" spans="10:23" ht="15" customHeight="1">
      <c r="J55" s="101" t="s">
        <v>360</v>
      </c>
      <c r="K55" s="181">
        <f>K56</f>
        <v>16</v>
      </c>
      <c r="L55" s="181"/>
      <c r="M55" t="s">
        <v>6</v>
      </c>
      <c r="W55" t="s">
        <v>398</v>
      </c>
    </row>
    <row r="56" spans="10:23" ht="15" customHeight="1">
      <c r="J56" t="s">
        <v>79</v>
      </c>
      <c r="K56" s="216">
        <v>16</v>
      </c>
      <c r="L56" s="216"/>
      <c r="M56" t="s">
        <v>6</v>
      </c>
      <c r="W56" t="s">
        <v>399</v>
      </c>
    </row>
    <row r="58" spans="23:38" ht="15" customHeight="1">
      <c r="W58" s="104" t="s">
        <v>357</v>
      </c>
      <c r="X58" s="95"/>
      <c r="Y58" s="95"/>
      <c r="Z58" s="95" t="s">
        <v>362</v>
      </c>
      <c r="AA58" s="95"/>
      <c r="AB58" s="95"/>
      <c r="AC58" s="95"/>
      <c r="AD58" s="105" t="s">
        <v>169</v>
      </c>
      <c r="AE58" s="106" t="s">
        <v>365</v>
      </c>
      <c r="AF58" s="89"/>
      <c r="AG58" s="95"/>
      <c r="AH58" s="95"/>
      <c r="AI58" s="95"/>
      <c r="AJ58" s="95"/>
      <c r="AK58" s="95"/>
      <c r="AL58" s="90"/>
    </row>
    <row r="59" spans="4:38" ht="15" customHeight="1">
      <c r="D59" s="74" t="s">
        <v>363</v>
      </c>
      <c r="E59" s="220">
        <v>0</v>
      </c>
      <c r="F59" s="220"/>
      <c r="G59" s="220"/>
      <c r="U59" s="31"/>
      <c r="W59" s="107"/>
      <c r="X59" s="108"/>
      <c r="Y59" s="109" t="s">
        <v>169</v>
      </c>
      <c r="Z59" s="221">
        <v>0</v>
      </c>
      <c r="AA59" s="221"/>
      <c r="AB59" s="221"/>
      <c r="AC59" s="108" t="s">
        <v>349</v>
      </c>
      <c r="AD59" s="221">
        <f>B52</f>
        <v>0</v>
      </c>
      <c r="AE59" s="221"/>
      <c r="AF59" s="109" t="s">
        <v>361</v>
      </c>
      <c r="AG59" s="108" t="s">
        <v>349</v>
      </c>
      <c r="AH59" s="221">
        <f>$AA$50</f>
        <v>20</v>
      </c>
      <c r="AI59" s="221"/>
      <c r="AJ59" s="221"/>
      <c r="AK59" s="109" t="s">
        <v>169</v>
      </c>
      <c r="AL59" s="92"/>
    </row>
    <row r="60" spans="23:38" ht="15" customHeight="1">
      <c r="W60" s="107"/>
      <c r="X60" s="108"/>
      <c r="Y60" s="109" t="s">
        <v>169</v>
      </c>
      <c r="Z60" s="222">
        <f>Z59*AD59/2*AH59</f>
        <v>0</v>
      </c>
      <c r="AA60" s="222"/>
      <c r="AB60" s="222"/>
      <c r="AC60" s="110" t="s">
        <v>118</v>
      </c>
      <c r="AD60" s="108"/>
      <c r="AE60" s="108"/>
      <c r="AF60" s="108"/>
      <c r="AG60" s="108"/>
      <c r="AH60" s="108"/>
      <c r="AI60" s="108"/>
      <c r="AJ60" s="108"/>
      <c r="AK60" s="108"/>
      <c r="AL60" s="92"/>
    </row>
    <row r="61" spans="23:38" ht="15" customHeight="1">
      <c r="W61" s="111" t="s">
        <v>358</v>
      </c>
      <c r="X61" s="112"/>
      <c r="Y61" s="112"/>
      <c r="Z61" s="112" t="s">
        <v>364</v>
      </c>
      <c r="AA61" s="112"/>
      <c r="AB61" s="112"/>
      <c r="AC61" s="112"/>
      <c r="AD61" s="113" t="s">
        <v>169</v>
      </c>
      <c r="AE61" s="114" t="s">
        <v>427</v>
      </c>
      <c r="AF61" s="91"/>
      <c r="AG61" s="112"/>
      <c r="AH61" s="112"/>
      <c r="AI61" s="112"/>
      <c r="AJ61" s="112"/>
      <c r="AK61" s="112"/>
      <c r="AL61" s="92"/>
    </row>
    <row r="62" spans="4:38" ht="15" customHeight="1">
      <c r="D62" s="19" t="s">
        <v>407</v>
      </c>
      <c r="E62" s="219">
        <v>1</v>
      </c>
      <c r="F62" s="219"/>
      <c r="G62" s="219"/>
      <c r="W62" s="115"/>
      <c r="X62" s="112"/>
      <c r="Y62" s="113" t="s">
        <v>169</v>
      </c>
      <c r="Z62" s="223">
        <f>E62</f>
        <v>1</v>
      </c>
      <c r="AA62" s="223"/>
      <c r="AB62" s="223"/>
      <c r="AC62" s="112" t="s">
        <v>349</v>
      </c>
      <c r="AD62" s="223">
        <f>K56</f>
        <v>16</v>
      </c>
      <c r="AE62" s="223"/>
      <c r="AF62" s="113" t="s">
        <v>361</v>
      </c>
      <c r="AG62" s="112" t="s">
        <v>349</v>
      </c>
      <c r="AH62" s="223">
        <f>$AA$50</f>
        <v>20</v>
      </c>
      <c r="AI62" s="223"/>
      <c r="AJ62" s="223"/>
      <c r="AK62" s="113" t="s">
        <v>169</v>
      </c>
      <c r="AL62" s="92"/>
    </row>
    <row r="63" spans="2:38" ht="15" customHeight="1">
      <c r="B63" s="103"/>
      <c r="C63" s="103"/>
      <c r="D63" s="103"/>
      <c r="W63" s="116"/>
      <c r="X63" s="117"/>
      <c r="Y63" s="118" t="s">
        <v>169</v>
      </c>
      <c r="Z63" s="224">
        <f>Z62*AD62/2*AH62</f>
        <v>160</v>
      </c>
      <c r="AA63" s="224"/>
      <c r="AB63" s="224"/>
      <c r="AC63" s="119" t="s">
        <v>118</v>
      </c>
      <c r="AD63" s="117"/>
      <c r="AE63" s="117"/>
      <c r="AF63" s="117"/>
      <c r="AG63" s="117"/>
      <c r="AH63" s="117"/>
      <c r="AI63" s="117"/>
      <c r="AJ63" s="117"/>
      <c r="AK63" s="117"/>
      <c r="AL63" s="93"/>
    </row>
    <row r="64" spans="23:38" ht="15" customHeight="1">
      <c r="W64" s="104" t="s">
        <v>366</v>
      </c>
      <c r="X64" s="95"/>
      <c r="Y64" s="95"/>
      <c r="Z64" s="95" t="s">
        <v>368</v>
      </c>
      <c r="AA64" s="95"/>
      <c r="AB64" s="95"/>
      <c r="AC64" s="95"/>
      <c r="AD64" s="105" t="s">
        <v>169</v>
      </c>
      <c r="AE64" s="106" t="s">
        <v>369</v>
      </c>
      <c r="AF64" s="89"/>
      <c r="AG64" s="95"/>
      <c r="AH64" s="95"/>
      <c r="AI64" s="95"/>
      <c r="AJ64" s="95"/>
      <c r="AK64" s="95"/>
      <c r="AL64" s="90"/>
    </row>
    <row r="65" spans="23:38" ht="15" customHeight="1">
      <c r="W65" s="107"/>
      <c r="X65" s="108"/>
      <c r="Y65" s="109" t="s">
        <v>169</v>
      </c>
      <c r="Z65" s="221">
        <f>H66</f>
        <v>-0.1875</v>
      </c>
      <c r="AA65" s="221"/>
      <c r="AB65" s="221"/>
      <c r="AC65" s="108" t="s">
        <v>349</v>
      </c>
      <c r="AD65" s="221">
        <f>F52</f>
        <v>3</v>
      </c>
      <c r="AE65" s="221"/>
      <c r="AF65" s="109" t="s">
        <v>361</v>
      </c>
      <c r="AG65" s="108" t="s">
        <v>349</v>
      </c>
      <c r="AH65" s="221">
        <f>$AA$50</f>
        <v>20</v>
      </c>
      <c r="AI65" s="221"/>
      <c r="AJ65" s="221"/>
      <c r="AK65" s="109" t="s">
        <v>169</v>
      </c>
      <c r="AL65" s="92"/>
    </row>
    <row r="66" spans="4:38" ht="15" customHeight="1">
      <c r="D66" s="74" t="s">
        <v>390</v>
      </c>
      <c r="H66" s="220">
        <f>$R$83/$K$56*$F$52</f>
        <v>-0.1875</v>
      </c>
      <c r="I66" s="220"/>
      <c r="J66" s="220"/>
      <c r="W66" s="107"/>
      <c r="X66" s="108"/>
      <c r="Y66" s="109" t="s">
        <v>169</v>
      </c>
      <c r="Z66" s="222">
        <f>Z65*AD65/2*AH65</f>
        <v>-5.625</v>
      </c>
      <c r="AA66" s="222"/>
      <c r="AB66" s="222"/>
      <c r="AC66" s="110" t="s">
        <v>118</v>
      </c>
      <c r="AD66" s="108"/>
      <c r="AE66" s="108"/>
      <c r="AF66" s="108"/>
      <c r="AG66" s="108"/>
      <c r="AH66" s="108"/>
      <c r="AI66" s="108"/>
      <c r="AJ66" s="108"/>
      <c r="AK66" s="108"/>
      <c r="AL66" s="92"/>
    </row>
    <row r="67" spans="23:38" ht="15" customHeight="1">
      <c r="W67" s="111" t="s">
        <v>367</v>
      </c>
      <c r="X67" s="112"/>
      <c r="Y67" s="112"/>
      <c r="Z67" s="112" t="s">
        <v>371</v>
      </c>
      <c r="AA67" s="112"/>
      <c r="AB67" s="112"/>
      <c r="AC67" s="112"/>
      <c r="AD67" s="113" t="s">
        <v>169</v>
      </c>
      <c r="AE67" s="114" t="s">
        <v>428</v>
      </c>
      <c r="AF67" s="91"/>
      <c r="AG67" s="112"/>
      <c r="AH67" s="112"/>
      <c r="AI67" s="112"/>
      <c r="AJ67" s="112"/>
      <c r="AK67" s="112"/>
      <c r="AL67" s="92"/>
    </row>
    <row r="68" spans="4:38" ht="15" customHeight="1">
      <c r="D68" s="19" t="s">
        <v>408</v>
      </c>
      <c r="E68" s="219">
        <f>$E$62/$K$56*($K$56-F52)</f>
        <v>0.8125</v>
      </c>
      <c r="F68" s="219"/>
      <c r="G68" s="219"/>
      <c r="W68" s="115"/>
      <c r="X68" s="112"/>
      <c r="Y68" s="113" t="s">
        <v>169</v>
      </c>
      <c r="Z68" s="223">
        <f>E68</f>
        <v>0.8125</v>
      </c>
      <c r="AA68" s="223"/>
      <c r="AB68" s="223"/>
      <c r="AC68" s="112" t="s">
        <v>349</v>
      </c>
      <c r="AD68" s="223">
        <f>K56-F52</f>
        <v>13</v>
      </c>
      <c r="AE68" s="223"/>
      <c r="AF68" s="113" t="s">
        <v>361</v>
      </c>
      <c r="AG68" s="112" t="s">
        <v>349</v>
      </c>
      <c r="AH68" s="223">
        <f>$AA$50</f>
        <v>20</v>
      </c>
      <c r="AI68" s="223"/>
      <c r="AJ68" s="223"/>
      <c r="AK68" s="113" t="s">
        <v>169</v>
      </c>
      <c r="AL68" s="92"/>
    </row>
    <row r="69" spans="23:38" ht="15" customHeight="1">
      <c r="W69" s="116"/>
      <c r="X69" s="117"/>
      <c r="Y69" s="118" t="s">
        <v>169</v>
      </c>
      <c r="Z69" s="224">
        <f>Z68*AD68/2*AH68</f>
        <v>105.625</v>
      </c>
      <c r="AA69" s="224"/>
      <c r="AB69" s="224"/>
      <c r="AC69" s="119" t="s">
        <v>118</v>
      </c>
      <c r="AD69" s="117"/>
      <c r="AE69" s="117"/>
      <c r="AF69" s="117"/>
      <c r="AG69" s="117"/>
      <c r="AH69" s="117"/>
      <c r="AI69" s="117"/>
      <c r="AJ69" s="117"/>
      <c r="AK69" s="117"/>
      <c r="AL69" s="93"/>
    </row>
    <row r="70" spans="23:38" ht="15" customHeight="1">
      <c r="W70" s="104" t="s">
        <v>372</v>
      </c>
      <c r="X70" s="95"/>
      <c r="Y70" s="95"/>
      <c r="Z70" s="95" t="s">
        <v>373</v>
      </c>
      <c r="AA70" s="95"/>
      <c r="AB70" s="95"/>
      <c r="AC70" s="95"/>
      <c r="AD70" s="105" t="s">
        <v>169</v>
      </c>
      <c r="AE70" s="106" t="s">
        <v>374</v>
      </c>
      <c r="AF70" s="89"/>
      <c r="AG70" s="95"/>
      <c r="AH70" s="95"/>
      <c r="AI70" s="95"/>
      <c r="AJ70" s="95"/>
      <c r="AK70" s="95"/>
      <c r="AL70" s="90"/>
    </row>
    <row r="71" spans="23:38" ht="15" customHeight="1">
      <c r="W71" s="107"/>
      <c r="X71" s="108"/>
      <c r="Y71" s="109" t="s">
        <v>169</v>
      </c>
      <c r="Z71" s="221">
        <f>L72</f>
        <v>-0.4375</v>
      </c>
      <c r="AA71" s="221"/>
      <c r="AB71" s="221"/>
      <c r="AC71" s="108" t="s">
        <v>349</v>
      </c>
      <c r="AD71" s="221">
        <f>H53</f>
        <v>7</v>
      </c>
      <c r="AE71" s="221"/>
      <c r="AF71" s="109" t="s">
        <v>361</v>
      </c>
      <c r="AG71" s="108" t="s">
        <v>349</v>
      </c>
      <c r="AH71" s="221">
        <f>$AA$50</f>
        <v>20</v>
      </c>
      <c r="AI71" s="221"/>
      <c r="AJ71" s="221"/>
      <c r="AK71" s="109" t="s">
        <v>169</v>
      </c>
      <c r="AL71" s="92"/>
    </row>
    <row r="72" spans="4:38" ht="15" customHeight="1">
      <c r="D72" s="74" t="s">
        <v>389</v>
      </c>
      <c r="L72" s="220">
        <f>$R$83/$K$56*$H$53</f>
        <v>-0.4375</v>
      </c>
      <c r="M72" s="220"/>
      <c r="N72" s="220"/>
      <c r="W72" s="107"/>
      <c r="X72" s="108"/>
      <c r="Y72" s="109" t="s">
        <v>169</v>
      </c>
      <c r="Z72" s="222">
        <f>Z71*AD71/2*AH71</f>
        <v>-30.625</v>
      </c>
      <c r="AA72" s="222"/>
      <c r="AB72" s="222"/>
      <c r="AC72" s="110" t="s">
        <v>118</v>
      </c>
      <c r="AD72" s="108"/>
      <c r="AE72" s="108"/>
      <c r="AF72" s="108"/>
      <c r="AG72" s="108"/>
      <c r="AH72" s="108"/>
      <c r="AI72" s="108"/>
      <c r="AJ72" s="108"/>
      <c r="AK72" s="108"/>
      <c r="AL72" s="92"/>
    </row>
    <row r="73" spans="4:38" ht="15" customHeight="1">
      <c r="D73" s="19" t="s">
        <v>409</v>
      </c>
      <c r="I73" s="219">
        <f>$E$62/$K$56*($K$56-H53)</f>
        <v>0.5625</v>
      </c>
      <c r="J73" s="219"/>
      <c r="K73" s="219"/>
      <c r="W73" s="111" t="s">
        <v>375</v>
      </c>
      <c r="X73" s="112"/>
      <c r="Y73" s="112"/>
      <c r="Z73" s="112" t="s">
        <v>376</v>
      </c>
      <c r="AA73" s="112"/>
      <c r="AB73" s="112"/>
      <c r="AC73" s="112"/>
      <c r="AD73" s="113" t="s">
        <v>169</v>
      </c>
      <c r="AE73" s="114" t="s">
        <v>429</v>
      </c>
      <c r="AF73" s="91"/>
      <c r="AG73" s="112"/>
      <c r="AH73" s="112"/>
      <c r="AI73" s="112"/>
      <c r="AJ73" s="112"/>
      <c r="AK73" s="112"/>
      <c r="AL73" s="92"/>
    </row>
    <row r="74" spans="9:38" ht="15" customHeight="1">
      <c r="I74" s="103"/>
      <c r="J74" s="103"/>
      <c r="K74" s="103"/>
      <c r="W74" s="115"/>
      <c r="X74" s="112"/>
      <c r="Y74" s="113" t="s">
        <v>169</v>
      </c>
      <c r="Z74" s="223">
        <f>I73</f>
        <v>0.5625</v>
      </c>
      <c r="AA74" s="223"/>
      <c r="AB74" s="223"/>
      <c r="AC74" s="112" t="s">
        <v>349</v>
      </c>
      <c r="AD74" s="223">
        <f>K56-H53</f>
        <v>9</v>
      </c>
      <c r="AE74" s="223"/>
      <c r="AF74" s="113" t="s">
        <v>361</v>
      </c>
      <c r="AG74" s="112" t="s">
        <v>349</v>
      </c>
      <c r="AH74" s="223">
        <f>$AA$50</f>
        <v>20</v>
      </c>
      <c r="AI74" s="223"/>
      <c r="AJ74" s="223"/>
      <c r="AK74" s="113" t="s">
        <v>169</v>
      </c>
      <c r="AL74" s="92"/>
    </row>
    <row r="75" spans="9:38" ht="15" customHeight="1">
      <c r="I75" s="103"/>
      <c r="J75" s="103"/>
      <c r="K75" s="103"/>
      <c r="W75" s="116"/>
      <c r="X75" s="117"/>
      <c r="Y75" s="118" t="s">
        <v>169</v>
      </c>
      <c r="Z75" s="224">
        <f>Z74*AD74/2*AH74</f>
        <v>50.625</v>
      </c>
      <c r="AA75" s="224"/>
      <c r="AB75" s="224"/>
      <c r="AC75" s="119" t="s">
        <v>118</v>
      </c>
      <c r="AD75" s="117"/>
      <c r="AE75" s="117"/>
      <c r="AF75" s="117"/>
      <c r="AG75" s="117"/>
      <c r="AH75" s="117"/>
      <c r="AI75" s="117"/>
      <c r="AJ75" s="117"/>
      <c r="AK75" s="117"/>
      <c r="AL75" s="93"/>
    </row>
    <row r="76" spans="23:38" ht="15" customHeight="1">
      <c r="W76" s="104" t="s">
        <v>377</v>
      </c>
      <c r="X76" s="95"/>
      <c r="Y76" s="95"/>
      <c r="Z76" s="95" t="s">
        <v>378</v>
      </c>
      <c r="AA76" s="95"/>
      <c r="AB76" s="95"/>
      <c r="AC76" s="95"/>
      <c r="AD76" s="105" t="s">
        <v>169</v>
      </c>
      <c r="AE76" s="106" t="s">
        <v>379</v>
      </c>
      <c r="AF76" s="89"/>
      <c r="AG76" s="95"/>
      <c r="AH76" s="95"/>
      <c r="AI76" s="95"/>
      <c r="AJ76" s="95"/>
      <c r="AK76" s="95"/>
      <c r="AL76" s="90"/>
    </row>
    <row r="77" spans="23:38" ht="15" customHeight="1">
      <c r="W77" s="107"/>
      <c r="X77" s="108"/>
      <c r="Y77" s="109" t="s">
        <v>169</v>
      </c>
      <c r="Z77" s="221">
        <f>Q79</f>
        <v>-0.75</v>
      </c>
      <c r="AA77" s="221"/>
      <c r="AB77" s="221"/>
      <c r="AC77" s="108" t="s">
        <v>349</v>
      </c>
      <c r="AD77" s="221">
        <f>J54</f>
        <v>12</v>
      </c>
      <c r="AE77" s="221"/>
      <c r="AF77" s="109" t="s">
        <v>361</v>
      </c>
      <c r="AG77" s="108" t="s">
        <v>349</v>
      </c>
      <c r="AH77" s="221">
        <f>$AA$50</f>
        <v>20</v>
      </c>
      <c r="AI77" s="221"/>
      <c r="AJ77" s="221"/>
      <c r="AK77" s="109" t="s">
        <v>169</v>
      </c>
      <c r="AL77" s="92"/>
    </row>
    <row r="78" spans="23:38" ht="15" customHeight="1">
      <c r="W78" s="107"/>
      <c r="X78" s="108"/>
      <c r="Y78" s="109" t="s">
        <v>169</v>
      </c>
      <c r="Z78" s="222">
        <f>Z77*AD77/2*AH77</f>
        <v>-90</v>
      </c>
      <c r="AA78" s="222"/>
      <c r="AB78" s="222"/>
      <c r="AC78" s="110" t="s">
        <v>118</v>
      </c>
      <c r="AD78" s="108"/>
      <c r="AE78" s="108"/>
      <c r="AF78" s="108"/>
      <c r="AG78" s="108"/>
      <c r="AH78" s="108"/>
      <c r="AI78" s="108"/>
      <c r="AJ78" s="108"/>
      <c r="AK78" s="108"/>
      <c r="AL78" s="92"/>
    </row>
    <row r="79" spans="4:38" ht="15" customHeight="1">
      <c r="D79" s="74" t="s">
        <v>388</v>
      </c>
      <c r="Q79" s="220">
        <f>$R$83/$K$56*$J$54</f>
        <v>-0.75</v>
      </c>
      <c r="R79" s="220"/>
      <c r="S79" s="220"/>
      <c r="W79" s="111" t="s">
        <v>380</v>
      </c>
      <c r="X79" s="112"/>
      <c r="Y79" s="112"/>
      <c r="Z79" s="112" t="s">
        <v>381</v>
      </c>
      <c r="AA79" s="112"/>
      <c r="AB79" s="112"/>
      <c r="AC79" s="112"/>
      <c r="AD79" s="113" t="s">
        <v>169</v>
      </c>
      <c r="AE79" s="114" t="s">
        <v>430</v>
      </c>
      <c r="AF79" s="91"/>
      <c r="AG79" s="112"/>
      <c r="AH79" s="112"/>
      <c r="AI79" s="112"/>
      <c r="AJ79" s="112"/>
      <c r="AK79" s="112"/>
      <c r="AL79" s="92"/>
    </row>
    <row r="80" spans="4:38" ht="15" customHeight="1">
      <c r="D80" s="19" t="s">
        <v>410</v>
      </c>
      <c r="N80" s="219">
        <f>$E$62/$K$56*($K$56-J54)</f>
        <v>0.25</v>
      </c>
      <c r="O80" s="219"/>
      <c r="P80" s="219"/>
      <c r="W80" s="115"/>
      <c r="X80" s="112"/>
      <c r="Y80" s="113" t="s">
        <v>169</v>
      </c>
      <c r="Z80" s="223">
        <f>N80</f>
        <v>0.25</v>
      </c>
      <c r="AA80" s="223"/>
      <c r="AB80" s="223"/>
      <c r="AC80" s="112" t="s">
        <v>349</v>
      </c>
      <c r="AD80" s="223">
        <f>K56-J54</f>
        <v>4</v>
      </c>
      <c r="AE80" s="223"/>
      <c r="AF80" s="113" t="s">
        <v>361</v>
      </c>
      <c r="AG80" s="112" t="s">
        <v>349</v>
      </c>
      <c r="AH80" s="223">
        <f>$AA$50</f>
        <v>20</v>
      </c>
      <c r="AI80" s="223"/>
      <c r="AJ80" s="223"/>
      <c r="AK80" s="113" t="s">
        <v>169</v>
      </c>
      <c r="AL80" s="92"/>
    </row>
    <row r="81" spans="14:57" ht="15" customHeight="1">
      <c r="N81" s="103"/>
      <c r="O81" s="103"/>
      <c r="P81" s="103"/>
      <c r="W81" s="116"/>
      <c r="X81" s="117"/>
      <c r="Y81" s="118" t="s">
        <v>169</v>
      </c>
      <c r="Z81" s="224">
        <f>Z80*AD80/2*AH80</f>
        <v>10</v>
      </c>
      <c r="AA81" s="224"/>
      <c r="AB81" s="224"/>
      <c r="AC81" s="119" t="s">
        <v>118</v>
      </c>
      <c r="AD81" s="117"/>
      <c r="AE81" s="117"/>
      <c r="AF81" s="117"/>
      <c r="AG81" s="117"/>
      <c r="AH81" s="117"/>
      <c r="AI81" s="117"/>
      <c r="AJ81" s="117"/>
      <c r="AK81" s="117"/>
      <c r="AL81" s="93"/>
      <c r="AR81" s="218" t="s">
        <v>395</v>
      </c>
      <c r="AS81" s="218"/>
      <c r="AT81" s="218"/>
      <c r="AU81" s="218"/>
      <c r="AV81" s="144"/>
      <c r="AW81" s="218" t="s">
        <v>396</v>
      </c>
      <c r="AX81" s="218"/>
      <c r="AY81" s="218"/>
      <c r="AZ81" s="218"/>
      <c r="BA81" s="144"/>
      <c r="BB81" s="144"/>
      <c r="BC81" s="144"/>
      <c r="BD81" s="144"/>
      <c r="BE81" s="144"/>
    </row>
    <row r="82" spans="23:57" ht="15" customHeight="1">
      <c r="W82" s="104" t="s">
        <v>382</v>
      </c>
      <c r="X82" s="95"/>
      <c r="Y82" s="95"/>
      <c r="Z82" s="95" t="s">
        <v>383</v>
      </c>
      <c r="AA82" s="95"/>
      <c r="AB82" s="95"/>
      <c r="AC82" s="95"/>
      <c r="AD82" s="105" t="s">
        <v>169</v>
      </c>
      <c r="AE82" s="106" t="s">
        <v>384</v>
      </c>
      <c r="AF82" s="89"/>
      <c r="AG82" s="95"/>
      <c r="AH82" s="95"/>
      <c r="AI82" s="95"/>
      <c r="AJ82" s="95"/>
      <c r="AK82" s="95"/>
      <c r="AL82" s="90"/>
      <c r="AQ82" s="142">
        <f>B52</f>
        <v>0</v>
      </c>
      <c r="AR82" s="218">
        <f>Z60</f>
        <v>0</v>
      </c>
      <c r="AS82" s="218"/>
      <c r="AT82" s="218"/>
      <c r="AU82" s="218"/>
      <c r="AV82" s="144"/>
      <c r="AW82" s="218">
        <f>Z63</f>
        <v>160</v>
      </c>
      <c r="AX82" s="218"/>
      <c r="AY82" s="218"/>
      <c r="AZ82" s="218"/>
      <c r="BA82" s="144"/>
      <c r="BB82" s="144"/>
      <c r="BC82" s="144"/>
      <c r="BD82" s="144"/>
      <c r="BE82" s="144"/>
    </row>
    <row r="83" spans="4:57" ht="15" customHeight="1">
      <c r="D83" s="74" t="s">
        <v>387</v>
      </c>
      <c r="R83" s="220">
        <v>-1</v>
      </c>
      <c r="S83" s="220"/>
      <c r="T83" s="220"/>
      <c r="W83" s="107"/>
      <c r="X83" s="108"/>
      <c r="Y83" s="109" t="s">
        <v>169</v>
      </c>
      <c r="Z83" s="221">
        <f>R83</f>
        <v>-1</v>
      </c>
      <c r="AA83" s="221"/>
      <c r="AB83" s="221"/>
      <c r="AC83" s="108" t="s">
        <v>349</v>
      </c>
      <c r="AD83" s="221">
        <f>K55</f>
        <v>16</v>
      </c>
      <c r="AE83" s="221"/>
      <c r="AF83" s="109" t="s">
        <v>361</v>
      </c>
      <c r="AG83" s="108" t="s">
        <v>349</v>
      </c>
      <c r="AH83" s="221">
        <f>$AA$50</f>
        <v>20</v>
      </c>
      <c r="AI83" s="221"/>
      <c r="AJ83" s="221"/>
      <c r="AK83" s="109" t="s">
        <v>169</v>
      </c>
      <c r="AL83" s="92"/>
      <c r="AQ83" s="142">
        <f>F52</f>
        <v>3</v>
      </c>
      <c r="AR83" s="218">
        <f>Z66</f>
        <v>-5.625</v>
      </c>
      <c r="AS83" s="218"/>
      <c r="AT83" s="218"/>
      <c r="AU83" s="218"/>
      <c r="AV83" s="144"/>
      <c r="AW83" s="218">
        <f>Z69</f>
        <v>105.625</v>
      </c>
      <c r="AX83" s="218"/>
      <c r="AY83" s="218"/>
      <c r="AZ83" s="218"/>
      <c r="BA83" s="144"/>
      <c r="BB83" s="144"/>
      <c r="BC83" s="144"/>
      <c r="BD83" s="144"/>
      <c r="BE83" s="144"/>
    </row>
    <row r="84" spans="23:57" ht="15" customHeight="1">
      <c r="W84" s="107"/>
      <c r="X84" s="108"/>
      <c r="Y84" s="109" t="s">
        <v>169</v>
      </c>
      <c r="Z84" s="222">
        <f>Z83*AD83/2*AH83</f>
        <v>-160</v>
      </c>
      <c r="AA84" s="222"/>
      <c r="AB84" s="222"/>
      <c r="AC84" s="110" t="s">
        <v>118</v>
      </c>
      <c r="AD84" s="108"/>
      <c r="AE84" s="108"/>
      <c r="AF84" s="108"/>
      <c r="AG84" s="108"/>
      <c r="AH84" s="108"/>
      <c r="AI84" s="108"/>
      <c r="AJ84" s="108"/>
      <c r="AK84" s="108"/>
      <c r="AL84" s="92"/>
      <c r="AQ84" s="142">
        <f>H53</f>
        <v>7</v>
      </c>
      <c r="AR84" s="218">
        <f>Z72</f>
        <v>-30.625</v>
      </c>
      <c r="AS84" s="218"/>
      <c r="AT84" s="218"/>
      <c r="AU84" s="218"/>
      <c r="AV84" s="144"/>
      <c r="AW84" s="218">
        <f>Z75</f>
        <v>50.625</v>
      </c>
      <c r="AX84" s="218"/>
      <c r="AY84" s="218"/>
      <c r="AZ84" s="218"/>
      <c r="BA84" s="144"/>
      <c r="BB84" s="144"/>
      <c r="BC84" s="144"/>
      <c r="BD84" s="144"/>
      <c r="BE84" s="144"/>
    </row>
    <row r="85" spans="23:57" ht="15" customHeight="1">
      <c r="W85" s="111" t="s">
        <v>385</v>
      </c>
      <c r="X85" s="112"/>
      <c r="Y85" s="112"/>
      <c r="Z85" s="112" t="s">
        <v>386</v>
      </c>
      <c r="AA85" s="112"/>
      <c r="AB85" s="112"/>
      <c r="AC85" s="112"/>
      <c r="AD85" s="113" t="s">
        <v>169</v>
      </c>
      <c r="AE85" s="114" t="s">
        <v>431</v>
      </c>
      <c r="AF85" s="91"/>
      <c r="AG85" s="112"/>
      <c r="AH85" s="112"/>
      <c r="AI85" s="112"/>
      <c r="AJ85" s="112"/>
      <c r="AK85" s="112"/>
      <c r="AL85" s="92"/>
      <c r="AQ85" s="142">
        <f>J54</f>
        <v>12</v>
      </c>
      <c r="AR85" s="218">
        <f>Z78</f>
        <v>-90</v>
      </c>
      <c r="AS85" s="218"/>
      <c r="AT85" s="218"/>
      <c r="AU85" s="218"/>
      <c r="AV85" s="144"/>
      <c r="AW85" s="218">
        <f>Z81</f>
        <v>10</v>
      </c>
      <c r="AX85" s="218"/>
      <c r="AY85" s="218"/>
      <c r="AZ85" s="218"/>
      <c r="BA85" s="144"/>
      <c r="BB85" s="144"/>
      <c r="BC85" s="144"/>
      <c r="BD85" s="144"/>
      <c r="BE85" s="144"/>
    </row>
    <row r="86" spans="4:57" ht="15" customHeight="1">
      <c r="D86" s="19" t="s">
        <v>411</v>
      </c>
      <c r="R86" s="219">
        <f>$E$62/$K$56*($K$56-K56)</f>
        <v>0</v>
      </c>
      <c r="S86" s="219"/>
      <c r="T86" s="219"/>
      <c r="W86" s="115"/>
      <c r="X86" s="112"/>
      <c r="Y86" s="113" t="s">
        <v>169</v>
      </c>
      <c r="Z86" s="223">
        <f>R86</f>
        <v>0</v>
      </c>
      <c r="AA86" s="223"/>
      <c r="AB86" s="223"/>
      <c r="AC86" s="112" t="s">
        <v>349</v>
      </c>
      <c r="AD86" s="223">
        <f>K56-K55</f>
        <v>0</v>
      </c>
      <c r="AE86" s="223"/>
      <c r="AF86" s="113" t="s">
        <v>361</v>
      </c>
      <c r="AG86" s="112" t="s">
        <v>349</v>
      </c>
      <c r="AH86" s="223">
        <f>$AA$50</f>
        <v>20</v>
      </c>
      <c r="AI86" s="223"/>
      <c r="AJ86" s="223"/>
      <c r="AK86" s="113" t="s">
        <v>169</v>
      </c>
      <c r="AL86" s="92"/>
      <c r="AQ86" s="142">
        <f>K55</f>
        <v>16</v>
      </c>
      <c r="AR86" s="218">
        <f>Z84</f>
        <v>-160</v>
      </c>
      <c r="AS86" s="218"/>
      <c r="AT86" s="218"/>
      <c r="AU86" s="218"/>
      <c r="AV86" s="144"/>
      <c r="AW86" s="218">
        <f>Z87</f>
        <v>0</v>
      </c>
      <c r="AX86" s="218"/>
      <c r="AY86" s="218"/>
      <c r="AZ86" s="218"/>
      <c r="BA86" s="144"/>
      <c r="BB86" s="144"/>
      <c r="BC86" s="144"/>
      <c r="BD86" s="144"/>
      <c r="BE86" s="144"/>
    </row>
    <row r="87" spans="23:38" ht="15" customHeight="1">
      <c r="W87" s="116"/>
      <c r="X87" s="117"/>
      <c r="Y87" s="118" t="s">
        <v>169</v>
      </c>
      <c r="Z87" s="224">
        <f>Z86*AD86/2*AH86</f>
        <v>0</v>
      </c>
      <c r="AA87" s="224"/>
      <c r="AB87" s="224"/>
      <c r="AC87" s="119" t="s">
        <v>118</v>
      </c>
      <c r="AD87" s="117"/>
      <c r="AE87" s="117"/>
      <c r="AF87" s="117"/>
      <c r="AG87" s="117"/>
      <c r="AH87" s="117"/>
      <c r="AI87" s="117"/>
      <c r="AJ87" s="117"/>
      <c r="AK87" s="117"/>
      <c r="AL87" s="93"/>
    </row>
    <row r="97" ht="15" customHeight="1">
      <c r="A97" s="94" t="s">
        <v>400</v>
      </c>
    </row>
    <row r="98" spans="5:30" ht="15" customHeight="1">
      <c r="E98" t="s">
        <v>2</v>
      </c>
      <c r="H98" t="s">
        <v>3</v>
      </c>
      <c r="L98" t="s">
        <v>4</v>
      </c>
      <c r="Q98" t="s">
        <v>5</v>
      </c>
      <c r="U98" t="s">
        <v>25</v>
      </c>
      <c r="Y98" t="s">
        <v>370</v>
      </c>
      <c r="AA98" s="217">
        <v>20</v>
      </c>
      <c r="AB98" s="217"/>
      <c r="AC98" s="217"/>
      <c r="AD98" t="s">
        <v>108</v>
      </c>
    </row>
    <row r="99" ht="15" customHeight="1">
      <c r="W99" t="s">
        <v>439</v>
      </c>
    </row>
    <row r="100" spans="2:23" ht="15" customHeight="1">
      <c r="B100" s="101" t="s">
        <v>354</v>
      </c>
      <c r="C100">
        <v>0</v>
      </c>
      <c r="D100" t="s">
        <v>6</v>
      </c>
      <c r="F100" s="101" t="s">
        <v>355</v>
      </c>
      <c r="G100">
        <v>3</v>
      </c>
      <c r="H100" t="s">
        <v>6</v>
      </c>
      <c r="W100" s="68" t="s">
        <v>392</v>
      </c>
    </row>
    <row r="101" spans="7:23" ht="15" customHeight="1">
      <c r="G101" s="101" t="s">
        <v>356</v>
      </c>
      <c r="H101" s="181">
        <v>7</v>
      </c>
      <c r="I101" s="181"/>
      <c r="J101" t="s">
        <v>6</v>
      </c>
      <c r="W101" t="s">
        <v>393</v>
      </c>
    </row>
    <row r="102" spans="9:23" ht="15" customHeight="1">
      <c r="I102" s="101" t="s">
        <v>359</v>
      </c>
      <c r="J102" s="181">
        <v>12</v>
      </c>
      <c r="K102" s="181"/>
      <c r="L102" t="s">
        <v>6</v>
      </c>
      <c r="W102" t="s">
        <v>440</v>
      </c>
    </row>
    <row r="103" spans="10:23" ht="15" customHeight="1">
      <c r="J103" s="101" t="s">
        <v>360</v>
      </c>
      <c r="K103" s="181">
        <f>K104</f>
        <v>16</v>
      </c>
      <c r="L103" s="181"/>
      <c r="M103" t="s">
        <v>6</v>
      </c>
      <c r="W103" t="s">
        <v>398</v>
      </c>
    </row>
    <row r="104" spans="10:39" ht="15" customHeight="1">
      <c r="J104" t="s">
        <v>79</v>
      </c>
      <c r="K104" s="217">
        <v>16</v>
      </c>
      <c r="L104" s="217"/>
      <c r="M104" t="s">
        <v>6</v>
      </c>
      <c r="AM104" s="1" t="s">
        <v>441</v>
      </c>
    </row>
    <row r="106" spans="23:57" ht="15" customHeight="1">
      <c r="W106" s="104" t="s">
        <v>442</v>
      </c>
      <c r="X106" s="95"/>
      <c r="Y106" s="95"/>
      <c r="Z106" s="95" t="s">
        <v>444</v>
      </c>
      <c r="AA106" s="95"/>
      <c r="AB106" s="95"/>
      <c r="AC106" s="95"/>
      <c r="AD106" s="105" t="s">
        <v>169</v>
      </c>
      <c r="AE106" s="106" t="s">
        <v>443</v>
      </c>
      <c r="AF106" s="89"/>
      <c r="AG106" s="95"/>
      <c r="AH106" s="95"/>
      <c r="AI106" s="95"/>
      <c r="AJ106" s="95"/>
      <c r="AK106" s="95"/>
      <c r="AL106" s="120">
        <v>0</v>
      </c>
      <c r="AR106" s="218" t="s">
        <v>437</v>
      </c>
      <c r="AS106" s="218"/>
      <c r="AT106" s="218"/>
      <c r="AU106" s="218"/>
      <c r="AV106" s="144"/>
      <c r="AW106" s="218" t="s">
        <v>438</v>
      </c>
      <c r="AX106" s="218"/>
      <c r="AY106" s="218"/>
      <c r="AZ106" s="218"/>
      <c r="BA106" s="144"/>
      <c r="BB106" s="144"/>
      <c r="BC106" s="144"/>
      <c r="BD106" s="144"/>
      <c r="BE106" s="144"/>
    </row>
    <row r="107" spans="4:57" ht="15" customHeight="1">
      <c r="D107" s="74" t="s">
        <v>401</v>
      </c>
      <c r="H107" s="74" t="s">
        <v>402</v>
      </c>
      <c r="L107" s="74" t="s">
        <v>403</v>
      </c>
      <c r="P107" s="74" t="s">
        <v>404</v>
      </c>
      <c r="S107" s="102"/>
      <c r="T107" s="74" t="s">
        <v>405</v>
      </c>
      <c r="U107" s="102">
        <v>0</v>
      </c>
      <c r="W107" s="111" t="s">
        <v>417</v>
      </c>
      <c r="X107" s="112"/>
      <c r="Y107" s="112"/>
      <c r="Z107" s="112" t="s">
        <v>425</v>
      </c>
      <c r="AA107" s="112"/>
      <c r="AB107" s="112"/>
      <c r="AC107" s="112"/>
      <c r="AD107" s="113" t="s">
        <v>169</v>
      </c>
      <c r="AE107" s="114" t="s">
        <v>432</v>
      </c>
      <c r="AF107" s="91"/>
      <c r="AG107" s="112"/>
      <c r="AH107" s="112"/>
      <c r="AI107" s="112"/>
      <c r="AJ107" s="112"/>
      <c r="AK107" s="112"/>
      <c r="AL107" s="92"/>
      <c r="AQ107" s="142">
        <f>C100</f>
        <v>0</v>
      </c>
      <c r="AR107" s="218">
        <v>0</v>
      </c>
      <c r="AS107" s="218"/>
      <c r="AT107" s="218"/>
      <c r="AU107" s="218"/>
      <c r="AV107" s="144"/>
      <c r="AW107" s="218">
        <f>Z109</f>
        <v>0</v>
      </c>
      <c r="AX107" s="218"/>
      <c r="AY107" s="218"/>
      <c r="AZ107" s="218"/>
      <c r="BA107" s="144"/>
      <c r="BB107" s="144"/>
      <c r="BC107" s="144"/>
      <c r="BD107" s="144"/>
      <c r="BE107" s="144"/>
    </row>
    <row r="108" spans="4:57" ht="15" customHeight="1">
      <c r="D108" s="19" t="s">
        <v>412</v>
      </c>
      <c r="E108" s="16" t="s">
        <v>406</v>
      </c>
      <c r="I108" s="219">
        <f>$C$100*($K$104-$C$100)/$K$104</f>
        <v>0</v>
      </c>
      <c r="J108" s="219"/>
      <c r="K108" s="219"/>
      <c r="W108" s="115"/>
      <c r="X108" s="112"/>
      <c r="Y108" s="113" t="s">
        <v>169</v>
      </c>
      <c r="Z108" s="223">
        <f>I108</f>
        <v>0</v>
      </c>
      <c r="AA108" s="223"/>
      <c r="AB108" s="223"/>
      <c r="AC108" s="112" t="s">
        <v>349</v>
      </c>
      <c r="AD108" s="223">
        <f>K104</f>
        <v>16</v>
      </c>
      <c r="AE108" s="223"/>
      <c r="AF108" s="113" t="s">
        <v>361</v>
      </c>
      <c r="AG108" s="112" t="s">
        <v>349</v>
      </c>
      <c r="AH108" s="223">
        <f>$AA$50</f>
        <v>20</v>
      </c>
      <c r="AI108" s="223"/>
      <c r="AJ108" s="223"/>
      <c r="AK108" s="113" t="s">
        <v>169</v>
      </c>
      <c r="AL108" s="92"/>
      <c r="AQ108" s="142">
        <f>G100</f>
        <v>3</v>
      </c>
      <c r="AR108" s="218">
        <v>0</v>
      </c>
      <c r="AS108" s="218"/>
      <c r="AT108" s="218"/>
      <c r="AU108" s="218"/>
      <c r="AV108" s="144"/>
      <c r="AW108" s="218">
        <f>Z113</f>
        <v>390</v>
      </c>
      <c r="AX108" s="218"/>
      <c r="AY108" s="218"/>
      <c r="AZ108" s="218"/>
      <c r="BA108" s="144"/>
      <c r="BB108" s="144"/>
      <c r="BC108" s="144"/>
      <c r="BD108" s="144"/>
      <c r="BE108" s="144"/>
    </row>
    <row r="109" spans="23:57" ht="15" customHeight="1">
      <c r="W109" s="116"/>
      <c r="X109" s="117"/>
      <c r="Y109" s="118" t="s">
        <v>169</v>
      </c>
      <c r="Z109" s="224">
        <f>Z108*AD108/2*AH108</f>
        <v>0</v>
      </c>
      <c r="AA109" s="224"/>
      <c r="AB109" s="224"/>
      <c r="AC109" s="119" t="s">
        <v>174</v>
      </c>
      <c r="AD109" s="117"/>
      <c r="AE109" s="117"/>
      <c r="AF109" s="117"/>
      <c r="AG109" s="117"/>
      <c r="AH109" s="117"/>
      <c r="AI109" s="117"/>
      <c r="AJ109" s="117"/>
      <c r="AK109" s="117"/>
      <c r="AL109" s="93"/>
      <c r="AQ109" s="142">
        <f>H101</f>
        <v>7</v>
      </c>
      <c r="AR109" s="218">
        <v>0</v>
      </c>
      <c r="AS109" s="218"/>
      <c r="AT109" s="218"/>
      <c r="AU109" s="218"/>
      <c r="AV109" s="144"/>
      <c r="AW109" s="218">
        <f>Z117</f>
        <v>630</v>
      </c>
      <c r="AX109" s="218"/>
      <c r="AY109" s="218"/>
      <c r="AZ109" s="218"/>
      <c r="BA109" s="144"/>
      <c r="BB109" s="144"/>
      <c r="BC109" s="144"/>
      <c r="BD109" s="144"/>
      <c r="BE109" s="144"/>
    </row>
    <row r="110" spans="23:57" ht="15" customHeight="1">
      <c r="W110" s="112"/>
      <c r="X110" s="112"/>
      <c r="Y110" s="113"/>
      <c r="Z110" s="121"/>
      <c r="AA110" s="121"/>
      <c r="AB110" s="121"/>
      <c r="AC110" s="122"/>
      <c r="AD110" s="112"/>
      <c r="AE110" s="112"/>
      <c r="AF110" s="112"/>
      <c r="AG110" s="112"/>
      <c r="AH110" s="112"/>
      <c r="AI110" s="112"/>
      <c r="AJ110" s="112"/>
      <c r="AK110" s="112"/>
      <c r="AL110" s="91"/>
      <c r="AQ110" s="142">
        <f>J102</f>
        <v>12</v>
      </c>
      <c r="AR110" s="218">
        <v>0</v>
      </c>
      <c r="AS110" s="218"/>
      <c r="AT110" s="218"/>
      <c r="AU110" s="218"/>
      <c r="AV110" s="144"/>
      <c r="AW110" s="218">
        <f>Z121</f>
        <v>480</v>
      </c>
      <c r="AX110" s="218"/>
      <c r="AY110" s="218"/>
      <c r="AZ110" s="218"/>
      <c r="BA110" s="144"/>
      <c r="BB110" s="144"/>
      <c r="BC110" s="144"/>
      <c r="BD110" s="144"/>
      <c r="BE110" s="144"/>
    </row>
    <row r="111" spans="4:57" ht="15" customHeight="1">
      <c r="D111" s="19" t="s">
        <v>413</v>
      </c>
      <c r="E111" s="16" t="s">
        <v>406</v>
      </c>
      <c r="I111" s="219">
        <f>$G$100*($K$104-$G$100)/$K$104</f>
        <v>2.4375</v>
      </c>
      <c r="J111" s="219"/>
      <c r="K111" s="219"/>
      <c r="L111" s="97" t="s">
        <v>6</v>
      </c>
      <c r="W111" s="123" t="s">
        <v>418</v>
      </c>
      <c r="X111" s="124"/>
      <c r="Y111" s="124"/>
      <c r="Z111" s="124" t="s">
        <v>426</v>
      </c>
      <c r="AA111" s="124"/>
      <c r="AB111" s="124"/>
      <c r="AC111" s="124"/>
      <c r="AD111" s="125" t="s">
        <v>169</v>
      </c>
      <c r="AE111" s="126" t="s">
        <v>433</v>
      </c>
      <c r="AF111" s="89"/>
      <c r="AG111" s="124"/>
      <c r="AH111" s="124"/>
      <c r="AI111" s="124"/>
      <c r="AJ111" s="124"/>
      <c r="AK111" s="124"/>
      <c r="AL111" s="90"/>
      <c r="AQ111" s="142">
        <f>K103</f>
        <v>16</v>
      </c>
      <c r="AR111" s="218">
        <v>0</v>
      </c>
      <c r="AS111" s="218"/>
      <c r="AT111" s="218"/>
      <c r="AU111" s="218"/>
      <c r="AV111" s="144"/>
      <c r="AW111" s="218">
        <f>Z125</f>
        <v>0</v>
      </c>
      <c r="AX111" s="218"/>
      <c r="AY111" s="218"/>
      <c r="AZ111" s="218"/>
      <c r="BA111" s="144"/>
      <c r="BB111" s="144"/>
      <c r="BC111" s="144"/>
      <c r="BD111" s="144"/>
      <c r="BE111" s="144"/>
    </row>
    <row r="112" spans="23:38" ht="15" customHeight="1">
      <c r="W112" s="115"/>
      <c r="X112" s="112"/>
      <c r="Y112" s="113" t="s">
        <v>169</v>
      </c>
      <c r="Z112" s="223">
        <f>I111</f>
        <v>2.4375</v>
      </c>
      <c r="AA112" s="223"/>
      <c r="AB112" s="223"/>
      <c r="AC112" s="112" t="s">
        <v>349</v>
      </c>
      <c r="AD112" s="223">
        <f>K104</f>
        <v>16</v>
      </c>
      <c r="AE112" s="223"/>
      <c r="AF112" s="113" t="s">
        <v>361</v>
      </c>
      <c r="AG112" s="112" t="s">
        <v>349</v>
      </c>
      <c r="AH112" s="223">
        <f>$AA$50</f>
        <v>20</v>
      </c>
      <c r="AI112" s="223"/>
      <c r="AJ112" s="223"/>
      <c r="AK112" s="113" t="s">
        <v>169</v>
      </c>
      <c r="AL112" s="92"/>
    </row>
    <row r="113" spans="23:38" ht="15" customHeight="1">
      <c r="W113" s="116"/>
      <c r="X113" s="117"/>
      <c r="Y113" s="118" t="s">
        <v>169</v>
      </c>
      <c r="Z113" s="224">
        <f>Z112*AD112/2*AH112</f>
        <v>390</v>
      </c>
      <c r="AA113" s="224"/>
      <c r="AB113" s="224"/>
      <c r="AC113" s="119" t="s">
        <v>174</v>
      </c>
      <c r="AD113" s="117"/>
      <c r="AE113" s="117"/>
      <c r="AF113" s="117"/>
      <c r="AG113" s="117"/>
      <c r="AH113" s="117"/>
      <c r="AI113" s="117"/>
      <c r="AJ113" s="117"/>
      <c r="AK113" s="117"/>
      <c r="AL113" s="93"/>
    </row>
    <row r="114" spans="23:38" ht="15" customHeight="1">
      <c r="W114" s="112"/>
      <c r="X114" s="112"/>
      <c r="Y114" s="113"/>
      <c r="Z114" s="121"/>
      <c r="AA114" s="121"/>
      <c r="AB114" s="121"/>
      <c r="AC114" s="122"/>
      <c r="AD114" s="112"/>
      <c r="AE114" s="112"/>
      <c r="AF114" s="112"/>
      <c r="AG114" s="112"/>
      <c r="AH114" s="112"/>
      <c r="AI114" s="112"/>
      <c r="AJ114" s="112"/>
      <c r="AK114" s="112"/>
      <c r="AL114" s="91"/>
    </row>
    <row r="115" spans="4:38" ht="15" customHeight="1">
      <c r="D115" s="19" t="s">
        <v>414</v>
      </c>
      <c r="E115" s="16" t="s">
        <v>406</v>
      </c>
      <c r="I115" s="219">
        <f>$H$101*($K$104-$H$101)/$K$104</f>
        <v>3.9375</v>
      </c>
      <c r="J115" s="219"/>
      <c r="K115" s="219"/>
      <c r="L115" s="102"/>
      <c r="M115" s="102"/>
      <c r="N115" s="102"/>
      <c r="W115" s="123" t="s">
        <v>419</v>
      </c>
      <c r="X115" s="124"/>
      <c r="Y115" s="124"/>
      <c r="Z115" s="124" t="s">
        <v>422</v>
      </c>
      <c r="AA115" s="124"/>
      <c r="AB115" s="124"/>
      <c r="AC115" s="124"/>
      <c r="AD115" s="125" t="s">
        <v>169</v>
      </c>
      <c r="AE115" s="126" t="s">
        <v>434</v>
      </c>
      <c r="AF115" s="89"/>
      <c r="AG115" s="124"/>
      <c r="AH115" s="124"/>
      <c r="AI115" s="124"/>
      <c r="AJ115" s="124"/>
      <c r="AK115" s="124"/>
      <c r="AL115" s="90"/>
    </row>
    <row r="116" spans="23:38" ht="15" customHeight="1">
      <c r="W116" s="115"/>
      <c r="X116" s="112"/>
      <c r="Y116" s="113" t="s">
        <v>169</v>
      </c>
      <c r="Z116" s="223">
        <f>I115</f>
        <v>3.9375</v>
      </c>
      <c r="AA116" s="223"/>
      <c r="AB116" s="223"/>
      <c r="AC116" s="112" t="s">
        <v>349</v>
      </c>
      <c r="AD116" s="223">
        <f>K104</f>
        <v>16</v>
      </c>
      <c r="AE116" s="223"/>
      <c r="AF116" s="113" t="s">
        <v>361</v>
      </c>
      <c r="AG116" s="112" t="s">
        <v>349</v>
      </c>
      <c r="AH116" s="223">
        <f>$AA$50</f>
        <v>20</v>
      </c>
      <c r="AI116" s="223"/>
      <c r="AJ116" s="223"/>
      <c r="AK116" s="113" t="s">
        <v>169</v>
      </c>
      <c r="AL116" s="92"/>
    </row>
    <row r="117" spans="9:38" ht="15" customHeight="1">
      <c r="I117" s="103"/>
      <c r="J117" s="103"/>
      <c r="K117" s="103"/>
      <c r="W117" s="116"/>
      <c r="X117" s="117"/>
      <c r="Y117" s="118" t="s">
        <v>169</v>
      </c>
      <c r="Z117" s="224">
        <f>Z116*AD116/2*AH116</f>
        <v>630</v>
      </c>
      <c r="AA117" s="224"/>
      <c r="AB117" s="224"/>
      <c r="AC117" s="119" t="s">
        <v>174</v>
      </c>
      <c r="AD117" s="117"/>
      <c r="AE117" s="117"/>
      <c r="AF117" s="117"/>
      <c r="AG117" s="117"/>
      <c r="AH117" s="117"/>
      <c r="AI117" s="117"/>
      <c r="AJ117" s="117"/>
      <c r="AK117" s="117"/>
      <c r="AL117" s="93"/>
    </row>
    <row r="118" spans="23:38" ht="15" customHeight="1">
      <c r="W118" s="112"/>
      <c r="X118" s="112"/>
      <c r="Y118" s="113"/>
      <c r="Z118" s="121"/>
      <c r="AA118" s="121"/>
      <c r="AB118" s="121"/>
      <c r="AC118" s="122"/>
      <c r="AD118" s="112"/>
      <c r="AE118" s="112"/>
      <c r="AF118" s="112"/>
      <c r="AG118" s="112"/>
      <c r="AH118" s="112"/>
      <c r="AI118" s="112"/>
      <c r="AJ118" s="112"/>
      <c r="AK118" s="112"/>
      <c r="AL118" s="91"/>
    </row>
    <row r="119" spans="23:38" ht="15" customHeight="1">
      <c r="W119" s="123" t="s">
        <v>420</v>
      </c>
      <c r="X119" s="124"/>
      <c r="Y119" s="124"/>
      <c r="Z119" s="124" t="s">
        <v>423</v>
      </c>
      <c r="AA119" s="124"/>
      <c r="AB119" s="124"/>
      <c r="AC119" s="124"/>
      <c r="AD119" s="125" t="s">
        <v>169</v>
      </c>
      <c r="AE119" s="126" t="s">
        <v>435</v>
      </c>
      <c r="AF119" s="89"/>
      <c r="AG119" s="124"/>
      <c r="AH119" s="124"/>
      <c r="AI119" s="124"/>
      <c r="AJ119" s="124"/>
      <c r="AK119" s="124"/>
      <c r="AL119" s="90"/>
    </row>
    <row r="120" spans="4:38" ht="15" customHeight="1">
      <c r="D120" s="19" t="s">
        <v>415</v>
      </c>
      <c r="E120" s="16" t="s">
        <v>406</v>
      </c>
      <c r="N120" s="219">
        <f>$J$102*($K$104-$J$102)/$K$104</f>
        <v>3</v>
      </c>
      <c r="O120" s="219"/>
      <c r="P120" s="219"/>
      <c r="Q120" s="97" t="s">
        <v>6</v>
      </c>
      <c r="R120" s="102"/>
      <c r="S120" s="102"/>
      <c r="W120" s="115"/>
      <c r="X120" s="112"/>
      <c r="Y120" s="113" t="s">
        <v>169</v>
      </c>
      <c r="Z120" s="223">
        <f>N120</f>
        <v>3</v>
      </c>
      <c r="AA120" s="223"/>
      <c r="AB120" s="223"/>
      <c r="AC120" s="112" t="s">
        <v>349</v>
      </c>
      <c r="AD120" s="223">
        <f>K104</f>
        <v>16</v>
      </c>
      <c r="AE120" s="223"/>
      <c r="AF120" s="113" t="s">
        <v>361</v>
      </c>
      <c r="AG120" s="112" t="s">
        <v>349</v>
      </c>
      <c r="AH120" s="223">
        <f>$AA$50</f>
        <v>20</v>
      </c>
      <c r="AI120" s="223"/>
      <c r="AJ120" s="223"/>
      <c r="AK120" s="113" t="s">
        <v>169</v>
      </c>
      <c r="AL120" s="92"/>
    </row>
    <row r="121" spans="23:38" ht="15" customHeight="1">
      <c r="W121" s="116"/>
      <c r="X121" s="117"/>
      <c r="Y121" s="118" t="s">
        <v>169</v>
      </c>
      <c r="Z121" s="224">
        <f>Z120*AD120/2*AH120</f>
        <v>480</v>
      </c>
      <c r="AA121" s="224"/>
      <c r="AB121" s="224"/>
      <c r="AC121" s="119" t="s">
        <v>174</v>
      </c>
      <c r="AD121" s="117"/>
      <c r="AE121" s="117"/>
      <c r="AF121" s="117"/>
      <c r="AG121" s="117"/>
      <c r="AH121" s="117"/>
      <c r="AI121" s="117"/>
      <c r="AJ121" s="117"/>
      <c r="AK121" s="117"/>
      <c r="AL121" s="93"/>
    </row>
    <row r="122" spans="14:38" ht="15" customHeight="1">
      <c r="N122" s="103"/>
      <c r="O122" s="103"/>
      <c r="P122" s="103"/>
      <c r="W122" s="112"/>
      <c r="X122" s="112"/>
      <c r="Y122" s="113"/>
      <c r="Z122" s="121"/>
      <c r="AA122" s="121"/>
      <c r="AB122" s="121"/>
      <c r="AC122" s="122"/>
      <c r="AD122" s="112"/>
      <c r="AE122" s="112"/>
      <c r="AF122" s="112"/>
      <c r="AG122" s="112"/>
      <c r="AH122" s="112"/>
      <c r="AI122" s="112"/>
      <c r="AJ122" s="112"/>
      <c r="AK122" s="112"/>
      <c r="AL122" s="91"/>
    </row>
    <row r="123" spans="23:39" ht="15" customHeight="1">
      <c r="W123" s="123" t="s">
        <v>421</v>
      </c>
      <c r="X123" s="124"/>
      <c r="Y123" s="124"/>
      <c r="Z123" s="124" t="s">
        <v>424</v>
      </c>
      <c r="AA123" s="124"/>
      <c r="AB123" s="124"/>
      <c r="AC123" s="124"/>
      <c r="AD123" s="125" t="s">
        <v>169</v>
      </c>
      <c r="AE123" s="126" t="s">
        <v>436</v>
      </c>
      <c r="AF123" s="89"/>
      <c r="AG123" s="124"/>
      <c r="AH123" s="124"/>
      <c r="AI123" s="124"/>
      <c r="AJ123" s="124"/>
      <c r="AK123" s="124"/>
      <c r="AL123" s="90"/>
      <c r="AM123" s="91"/>
    </row>
    <row r="124" spans="19:39" ht="15" customHeight="1">
      <c r="S124" s="17"/>
      <c r="W124" s="115"/>
      <c r="X124" s="112"/>
      <c r="Y124" s="113" t="s">
        <v>169</v>
      </c>
      <c r="Z124" s="223">
        <f>R125</f>
        <v>0</v>
      </c>
      <c r="AA124" s="223"/>
      <c r="AB124" s="223"/>
      <c r="AC124" s="112" t="s">
        <v>349</v>
      </c>
      <c r="AD124" s="223">
        <f>K104-K103</f>
        <v>0</v>
      </c>
      <c r="AE124" s="223"/>
      <c r="AF124" s="113" t="s">
        <v>361</v>
      </c>
      <c r="AG124" s="112" t="s">
        <v>349</v>
      </c>
      <c r="AH124" s="223">
        <f>$AA$50</f>
        <v>20</v>
      </c>
      <c r="AI124" s="223"/>
      <c r="AJ124" s="223"/>
      <c r="AK124" s="113" t="s">
        <v>169</v>
      </c>
      <c r="AL124" s="92"/>
      <c r="AM124" s="91"/>
    </row>
    <row r="125" spans="4:39" ht="15" customHeight="1">
      <c r="D125" s="19" t="s">
        <v>416</v>
      </c>
      <c r="E125" s="16" t="s">
        <v>406</v>
      </c>
      <c r="R125" s="219">
        <f>$K$103*($K$104-$K$103)/$K$104</f>
        <v>0</v>
      </c>
      <c r="S125" s="219"/>
      <c r="T125" s="219"/>
      <c r="U125" s="97" t="s">
        <v>6</v>
      </c>
      <c r="W125" s="116"/>
      <c r="X125" s="117"/>
      <c r="Y125" s="118" t="s">
        <v>169</v>
      </c>
      <c r="Z125" s="224">
        <f>Z124*AD124/2*AH124</f>
        <v>0</v>
      </c>
      <c r="AA125" s="224"/>
      <c r="AB125" s="224"/>
      <c r="AC125" s="119" t="s">
        <v>174</v>
      </c>
      <c r="AD125" s="117"/>
      <c r="AE125" s="117"/>
      <c r="AF125" s="117"/>
      <c r="AG125" s="117"/>
      <c r="AH125" s="117"/>
      <c r="AI125" s="117"/>
      <c r="AJ125" s="117"/>
      <c r="AK125" s="117"/>
      <c r="AL125" s="93"/>
      <c r="AM125" s="91"/>
    </row>
    <row r="145" ht="15" customHeight="1">
      <c r="B145" s="94" t="s">
        <v>507</v>
      </c>
    </row>
    <row r="146" ht="15" customHeight="1">
      <c r="B146" t="s">
        <v>445</v>
      </c>
    </row>
    <row r="147" ht="15" customHeight="1">
      <c r="AE147" t="s">
        <v>449</v>
      </c>
    </row>
    <row r="148" spans="4:30" ht="15" customHeight="1">
      <c r="D148" s="94" t="s">
        <v>479</v>
      </c>
      <c r="E148" s="94"/>
      <c r="F148" s="237">
        <v>10</v>
      </c>
      <c r="G148" s="237"/>
      <c r="H148" s="237"/>
      <c r="I148" s="94" t="s">
        <v>108</v>
      </c>
      <c r="J148" s="94"/>
      <c r="AD148" t="s">
        <v>451</v>
      </c>
    </row>
    <row r="149" spans="9:30" ht="15" customHeight="1">
      <c r="I149" t="s">
        <v>2</v>
      </c>
      <c r="M149" t="s">
        <v>3</v>
      </c>
      <c r="R149" t="s">
        <v>4</v>
      </c>
      <c r="V149" t="s">
        <v>5</v>
      </c>
      <c r="X149" t="s">
        <v>25</v>
      </c>
      <c r="AD149" t="s">
        <v>450</v>
      </c>
    </row>
    <row r="150" spans="5:30" ht="15" customHeight="1">
      <c r="E150" s="94" t="s">
        <v>0</v>
      </c>
      <c r="F150" s="94"/>
      <c r="G150" s="94"/>
      <c r="H150" s="94"/>
      <c r="I150" s="94"/>
      <c r="J150" s="94"/>
      <c r="K150" s="94"/>
      <c r="L150" s="94"/>
      <c r="M150" s="94"/>
      <c r="N150" s="94"/>
      <c r="O150" s="94" t="s">
        <v>1</v>
      </c>
      <c r="P150" s="94"/>
      <c r="Q150" s="94"/>
      <c r="R150" s="94"/>
      <c r="S150" s="94"/>
      <c r="T150" s="94" t="s">
        <v>22</v>
      </c>
      <c r="U150" s="94"/>
      <c r="V150" s="94"/>
      <c r="W150" s="94"/>
      <c r="X150" s="94"/>
      <c r="Y150" s="94"/>
      <c r="Z150" s="94"/>
      <c r="AA150" s="94"/>
      <c r="AB150" s="94" t="s">
        <v>23</v>
      </c>
      <c r="AD150" t="s">
        <v>452</v>
      </c>
    </row>
    <row r="151" spans="6:30" ht="15" customHeight="1">
      <c r="F151" s="101" t="s">
        <v>354</v>
      </c>
      <c r="G151" s="181">
        <v>2</v>
      </c>
      <c r="H151" s="181"/>
      <c r="I151" s="181"/>
      <c r="J151" t="s">
        <v>6</v>
      </c>
      <c r="P151" s="101" t="s">
        <v>356</v>
      </c>
      <c r="Q151" s="181">
        <v>1</v>
      </c>
      <c r="R151" s="181"/>
      <c r="T151" s="101" t="s">
        <v>359</v>
      </c>
      <c r="U151" s="181">
        <v>1</v>
      </c>
      <c r="V151" s="181"/>
      <c r="W151" s="181"/>
      <c r="X151" t="s">
        <v>6</v>
      </c>
      <c r="AD151" t="s">
        <v>453</v>
      </c>
    </row>
    <row r="152" spans="9:30" ht="15" customHeight="1">
      <c r="I152" s="101" t="s">
        <v>355</v>
      </c>
      <c r="J152" s="181">
        <v>6</v>
      </c>
      <c r="K152" s="181"/>
      <c r="L152" s="181"/>
      <c r="M152" t="s">
        <v>6</v>
      </c>
      <c r="T152" s="101" t="s">
        <v>360</v>
      </c>
      <c r="U152" s="181">
        <v>3</v>
      </c>
      <c r="V152" s="181"/>
      <c r="W152" s="181"/>
      <c r="X152" t="s">
        <v>6</v>
      </c>
      <c r="AD152" t="s">
        <v>454</v>
      </c>
    </row>
    <row r="153" spans="4:30" ht="15" customHeight="1">
      <c r="D153" t="s">
        <v>119</v>
      </c>
      <c r="E153" s="216">
        <v>3</v>
      </c>
      <c r="F153" s="216"/>
      <c r="G153" t="s">
        <v>6</v>
      </c>
      <c r="J153" t="s">
        <v>447</v>
      </c>
      <c r="L153" s="216">
        <v>10</v>
      </c>
      <c r="M153" s="216"/>
      <c r="N153" s="216"/>
      <c r="O153" t="s">
        <v>6</v>
      </c>
      <c r="R153" t="s">
        <v>120</v>
      </c>
      <c r="S153" s="216">
        <v>4</v>
      </c>
      <c r="T153" s="216"/>
      <c r="U153" t="s">
        <v>448</v>
      </c>
      <c r="W153" s="216">
        <v>6</v>
      </c>
      <c r="X153" s="216"/>
      <c r="Y153" s="216"/>
      <c r="Z153" t="s">
        <v>6</v>
      </c>
      <c r="AA153" t="s">
        <v>446</v>
      </c>
      <c r="AB153" s="216">
        <v>2</v>
      </c>
      <c r="AC153" s="216"/>
      <c r="AD153" t="s">
        <v>455</v>
      </c>
    </row>
    <row r="154" ht="15" customHeight="1">
      <c r="AD154" t="s">
        <v>456</v>
      </c>
    </row>
    <row r="155" spans="30:38" ht="15" customHeight="1">
      <c r="AD155" s="128" t="s">
        <v>457</v>
      </c>
      <c r="AE155" s="95"/>
      <c r="AF155" s="95"/>
      <c r="AG155" s="95"/>
      <c r="AH155" s="95"/>
      <c r="AI155" s="231">
        <f>R158*(S153+W153)/2</f>
        <v>-2</v>
      </c>
      <c r="AJ155" s="231"/>
      <c r="AK155" s="231"/>
      <c r="AL155" s="232"/>
    </row>
    <row r="156" spans="30:38" ht="15" customHeight="1">
      <c r="AD156" s="107" t="s">
        <v>458</v>
      </c>
      <c r="AE156" s="108"/>
      <c r="AF156" s="108"/>
      <c r="AG156" s="108"/>
      <c r="AH156" s="108"/>
      <c r="AI156" s="229">
        <f>I157*G151/2</f>
        <v>-0.2</v>
      </c>
      <c r="AJ156" s="229"/>
      <c r="AK156" s="229"/>
      <c r="AL156" s="230"/>
    </row>
    <row r="157" spans="1:38" ht="15" customHeight="1">
      <c r="A157" s="3" t="s">
        <v>350</v>
      </c>
      <c r="I157" s="226">
        <f>-$F$159/$L$153*($G$151)</f>
        <v>-0.2</v>
      </c>
      <c r="J157" s="226"/>
      <c r="K157" s="226"/>
      <c r="Z157" s="225">
        <f>-R158/$W$153*$AB$153</f>
        <v>0.13333333333333333</v>
      </c>
      <c r="AA157" s="225"/>
      <c r="AB157" s="225"/>
      <c r="AD157" s="129" t="s">
        <v>459</v>
      </c>
      <c r="AE157" s="110"/>
      <c r="AF157" s="110"/>
      <c r="AG157" s="110"/>
      <c r="AH157" s="110"/>
      <c r="AI157" s="235">
        <f>AI156+AI155</f>
        <v>-2.2</v>
      </c>
      <c r="AJ157" s="222"/>
      <c r="AK157" s="222"/>
      <c r="AL157" s="236"/>
    </row>
    <row r="158" spans="1:38" ht="15" customHeight="1">
      <c r="A158" s="225">
        <f>$F$159/$L$153*($E$153)</f>
        <v>0.30000000000000004</v>
      </c>
      <c r="B158" s="225"/>
      <c r="C158" s="225"/>
      <c r="R158" s="226">
        <f>-$F$159/$L$153*($S$153)</f>
        <v>-0.4</v>
      </c>
      <c r="S158" s="226"/>
      <c r="T158" s="226"/>
      <c r="AD158" s="115" t="s">
        <v>477</v>
      </c>
      <c r="AE158" s="112"/>
      <c r="AF158" s="112"/>
      <c r="AG158" s="112"/>
      <c r="AH158" s="112"/>
      <c r="AI158" s="227">
        <f>A158*E153/2+Z157*AB153/2</f>
        <v>0.5833333333333334</v>
      </c>
      <c r="AJ158" s="227"/>
      <c r="AK158" s="227"/>
      <c r="AL158" s="228"/>
    </row>
    <row r="159" spans="6:38" ht="15" customHeight="1">
      <c r="F159" s="17">
        <v>1</v>
      </c>
      <c r="J159" s="225">
        <f>$F$159/$L$153*($L$153-$G$151)</f>
        <v>0.8</v>
      </c>
      <c r="K159" s="225"/>
      <c r="L159" s="225"/>
      <c r="AD159" s="115" t="s">
        <v>478</v>
      </c>
      <c r="AE159" s="112"/>
      <c r="AF159" s="112"/>
      <c r="AG159" s="112"/>
      <c r="AH159" s="112"/>
      <c r="AI159" s="227">
        <f>J159*(L153-G151)/2</f>
        <v>3.2</v>
      </c>
      <c r="AJ159" s="227"/>
      <c r="AK159" s="227"/>
      <c r="AL159" s="228"/>
    </row>
    <row r="160" spans="30:38" ht="15" customHeight="1">
      <c r="AD160" s="130" t="s">
        <v>502</v>
      </c>
      <c r="AE160" s="119"/>
      <c r="AF160" s="119"/>
      <c r="AG160" s="119"/>
      <c r="AH160" s="119"/>
      <c r="AI160" s="233">
        <f>AI159+AI158</f>
        <v>3.7833333333333337</v>
      </c>
      <c r="AJ160" s="233"/>
      <c r="AK160" s="233"/>
      <c r="AL160" s="234"/>
    </row>
    <row r="161" spans="30:38" ht="15" customHeight="1">
      <c r="AD161" s="128" t="s">
        <v>460</v>
      </c>
      <c r="AE161" s="95"/>
      <c r="AF161" s="95"/>
      <c r="AG161" s="95"/>
      <c r="AH161" s="95"/>
      <c r="AI161" s="231">
        <f>R165*(S153+W153)/2</f>
        <v>-2</v>
      </c>
      <c r="AJ161" s="231"/>
      <c r="AK161" s="231"/>
      <c r="AL161" s="232"/>
    </row>
    <row r="162" spans="30:38" ht="15" customHeight="1">
      <c r="AD162" s="107" t="s">
        <v>461</v>
      </c>
      <c r="AE162" s="108"/>
      <c r="AF162" s="108"/>
      <c r="AG162" s="108"/>
      <c r="AH162" s="108"/>
      <c r="AI162" s="229">
        <f>M164*J152/2</f>
        <v>-1.8000000000000003</v>
      </c>
      <c r="AJ162" s="229"/>
      <c r="AK162" s="229"/>
      <c r="AL162" s="230"/>
    </row>
    <row r="163" spans="30:38" ht="15" customHeight="1">
      <c r="AD163" s="129" t="s">
        <v>503</v>
      </c>
      <c r="AE163" s="108"/>
      <c r="AF163" s="108"/>
      <c r="AG163" s="108"/>
      <c r="AH163" s="108"/>
      <c r="AI163" s="235">
        <f>AI162+AI161</f>
        <v>-3.8000000000000003</v>
      </c>
      <c r="AJ163" s="222"/>
      <c r="AK163" s="222"/>
      <c r="AL163" s="236"/>
    </row>
    <row r="164" spans="1:38" ht="15" customHeight="1">
      <c r="A164" s="3" t="s">
        <v>351</v>
      </c>
      <c r="M164" s="226">
        <f>-$F$159/$L$153*($J$152)</f>
        <v>-0.6000000000000001</v>
      </c>
      <c r="N164" s="226"/>
      <c r="O164" s="226"/>
      <c r="Z164" s="225">
        <f>-R165/$W$153*$AB$153</f>
        <v>0.13333333333333333</v>
      </c>
      <c r="AA164" s="225"/>
      <c r="AB164" s="225"/>
      <c r="AD164" s="115" t="s">
        <v>475</v>
      </c>
      <c r="AE164" s="112"/>
      <c r="AF164" s="112"/>
      <c r="AG164" s="112"/>
      <c r="AH164" s="112"/>
      <c r="AI164" s="227">
        <f>A165*E153/2+Z157*AB153/2</f>
        <v>0.5833333333333334</v>
      </c>
      <c r="AJ164" s="227"/>
      <c r="AK164" s="227"/>
      <c r="AL164" s="228"/>
    </row>
    <row r="165" spans="1:38" ht="15" customHeight="1">
      <c r="A165" s="225">
        <f>$F$159/$L$153*($E$153)</f>
        <v>0.30000000000000004</v>
      </c>
      <c r="B165" s="225"/>
      <c r="C165" s="225"/>
      <c r="R165" s="226">
        <f>-$F$159/$L$153*($S$153)</f>
        <v>-0.4</v>
      </c>
      <c r="S165" s="226"/>
      <c r="T165" s="226"/>
      <c r="AD165" s="115" t="s">
        <v>476</v>
      </c>
      <c r="AE165" s="112"/>
      <c r="AF165" s="112"/>
      <c r="AG165" s="112"/>
      <c r="AH165" s="112"/>
      <c r="AI165" s="227">
        <f>M166*(L153-J152)/2</f>
        <v>0.8</v>
      </c>
      <c r="AJ165" s="227"/>
      <c r="AK165" s="227"/>
      <c r="AL165" s="228"/>
    </row>
    <row r="166" spans="6:38" ht="15" customHeight="1">
      <c r="F166" s="17">
        <v>1</v>
      </c>
      <c r="M166" s="225">
        <f>$F$159/$L$153*($L$153-$J$152)</f>
        <v>0.4</v>
      </c>
      <c r="N166" s="225"/>
      <c r="O166" s="225"/>
      <c r="AD166" s="130" t="s">
        <v>499</v>
      </c>
      <c r="AE166" s="117"/>
      <c r="AF166" s="117"/>
      <c r="AG166" s="117"/>
      <c r="AH166" s="117"/>
      <c r="AI166" s="233">
        <f>AI165+AI164</f>
        <v>1.3833333333333333</v>
      </c>
      <c r="AJ166" s="233"/>
      <c r="AK166" s="233"/>
      <c r="AL166" s="234"/>
    </row>
    <row r="167" spans="30:38" ht="15" customHeight="1">
      <c r="AD167" s="128" t="s">
        <v>462</v>
      </c>
      <c r="AE167" s="95"/>
      <c r="AF167" s="95"/>
      <c r="AG167" s="95"/>
      <c r="AH167" s="95"/>
      <c r="AI167" s="231">
        <f>Z171*AB153/2</f>
        <v>-0.3333333333333333</v>
      </c>
      <c r="AJ167" s="231"/>
      <c r="AK167" s="231"/>
      <c r="AL167" s="232"/>
    </row>
    <row r="168" spans="30:38" ht="15" customHeight="1">
      <c r="AD168" s="107" t="s">
        <v>463</v>
      </c>
      <c r="AE168" s="108"/>
      <c r="AF168" s="108"/>
      <c r="AG168" s="108"/>
      <c r="AH168" s="108"/>
      <c r="AI168" s="229">
        <v>0</v>
      </c>
      <c r="AJ168" s="229"/>
      <c r="AK168" s="229"/>
      <c r="AL168" s="230"/>
    </row>
    <row r="169" spans="30:38" ht="15" customHeight="1">
      <c r="AD169" s="129" t="s">
        <v>500</v>
      </c>
      <c r="AE169" s="108"/>
      <c r="AF169" s="108"/>
      <c r="AG169" s="108"/>
      <c r="AH169" s="108"/>
      <c r="AI169" s="235">
        <f>AI168+AI167</f>
        <v>-0.3333333333333333</v>
      </c>
      <c r="AJ169" s="222"/>
      <c r="AK169" s="222"/>
      <c r="AL169" s="236"/>
    </row>
    <row r="170" spans="1:38" ht="15" customHeight="1">
      <c r="A170" s="3" t="s">
        <v>352</v>
      </c>
      <c r="D170" t="s">
        <v>520</v>
      </c>
      <c r="AD170" s="115" t="s">
        <v>473</v>
      </c>
      <c r="AE170" s="112"/>
      <c r="AF170" s="112"/>
      <c r="AG170" s="112"/>
      <c r="AH170" s="112"/>
      <c r="AI170" s="227">
        <f>O172*W153/2</f>
        <v>3</v>
      </c>
      <c r="AJ170" s="227"/>
      <c r="AK170" s="227"/>
      <c r="AL170" s="228"/>
    </row>
    <row r="171" spans="26:38" ht="15" customHeight="1">
      <c r="Z171" s="226">
        <f>-O172/$W$153*$AB$153</f>
        <v>-0.3333333333333333</v>
      </c>
      <c r="AA171" s="226"/>
      <c r="AB171" s="226"/>
      <c r="AD171" s="115" t="s">
        <v>474</v>
      </c>
      <c r="AE171" s="112"/>
      <c r="AF171" s="112"/>
      <c r="AG171" s="112"/>
      <c r="AH171" s="112"/>
      <c r="AI171" s="227">
        <f>O172*(S153-Q151)</f>
        <v>3</v>
      </c>
      <c r="AJ171" s="227"/>
      <c r="AK171" s="227"/>
      <c r="AL171" s="228"/>
    </row>
    <row r="172" spans="15:38" ht="15" customHeight="1">
      <c r="O172" s="225">
        <v>1</v>
      </c>
      <c r="P172" s="225"/>
      <c r="Q172" s="225"/>
      <c r="AD172" s="130" t="s">
        <v>501</v>
      </c>
      <c r="AE172" s="117"/>
      <c r="AF172" s="117"/>
      <c r="AG172" s="117"/>
      <c r="AH172" s="117"/>
      <c r="AI172" s="233">
        <f>AI171+AI170</f>
        <v>6</v>
      </c>
      <c r="AJ172" s="233"/>
      <c r="AK172" s="233"/>
      <c r="AL172" s="234"/>
    </row>
    <row r="173" spans="30:38" ht="15" customHeight="1">
      <c r="AD173" s="128" t="s">
        <v>464</v>
      </c>
      <c r="AE173" s="95"/>
      <c r="AF173" s="95"/>
      <c r="AG173" s="95"/>
      <c r="AH173" s="95"/>
      <c r="AI173" s="231">
        <f>Z177*AB153/2</f>
        <v>-0.3333333333333333</v>
      </c>
      <c r="AJ173" s="231"/>
      <c r="AK173" s="231"/>
      <c r="AL173" s="232"/>
    </row>
    <row r="174" spans="30:38" ht="15" customHeight="1">
      <c r="AD174" s="107" t="s">
        <v>465</v>
      </c>
      <c r="AE174" s="108"/>
      <c r="AF174" s="108"/>
      <c r="AG174" s="108"/>
      <c r="AH174" s="108"/>
      <c r="AI174" s="229">
        <f>V176*U151/2</f>
        <v>-0.08333333333333333</v>
      </c>
      <c r="AJ174" s="229"/>
      <c r="AK174" s="229"/>
      <c r="AL174" s="230"/>
    </row>
    <row r="175" spans="30:38" ht="15" customHeight="1">
      <c r="AD175" s="129" t="s">
        <v>466</v>
      </c>
      <c r="AE175" s="108"/>
      <c r="AF175" s="108"/>
      <c r="AG175" s="108"/>
      <c r="AH175" s="108"/>
      <c r="AI175" s="235">
        <f>AI174+AI173</f>
        <v>-0.41666666666666663</v>
      </c>
      <c r="AJ175" s="222"/>
      <c r="AK175" s="222"/>
      <c r="AL175" s="236"/>
    </row>
    <row r="176" spans="1:38" ht="15" customHeight="1">
      <c r="A176" s="3" t="s">
        <v>353</v>
      </c>
      <c r="D176" t="s">
        <v>520</v>
      </c>
      <c r="V176" s="226">
        <f>-T178/W153*U151</f>
        <v>-0.16666666666666666</v>
      </c>
      <c r="W176" s="226"/>
      <c r="X176" s="226"/>
      <c r="AD176" s="115" t="s">
        <v>471</v>
      </c>
      <c r="AE176" s="112"/>
      <c r="AF176" s="112"/>
      <c r="AG176" s="112"/>
      <c r="AH176" s="112"/>
      <c r="AI176" s="227">
        <v>0</v>
      </c>
      <c r="AJ176" s="227"/>
      <c r="AK176" s="227"/>
      <c r="AL176" s="228"/>
    </row>
    <row r="177" spans="19:38" ht="15" customHeight="1">
      <c r="S177" s="225">
        <f>$T$178/$W$153*($W$153-$U$151)</f>
        <v>0.8333333333333333</v>
      </c>
      <c r="T177" s="225"/>
      <c r="U177" s="225"/>
      <c r="Z177" s="226">
        <f>-T178/$W$153*$AB$153</f>
        <v>-0.3333333333333333</v>
      </c>
      <c r="AA177" s="226"/>
      <c r="AB177" s="226"/>
      <c r="AD177" s="115" t="s">
        <v>472</v>
      </c>
      <c r="AE177" s="112"/>
      <c r="AF177" s="112"/>
      <c r="AG177" s="112"/>
      <c r="AH177" s="112"/>
      <c r="AI177" s="227">
        <f>S177*(W153-U151)/2</f>
        <v>2.083333333333333</v>
      </c>
      <c r="AJ177" s="227"/>
      <c r="AK177" s="227"/>
      <c r="AL177" s="228"/>
    </row>
    <row r="178" spans="20:38" ht="15" customHeight="1">
      <c r="T178" s="17">
        <v>1</v>
      </c>
      <c r="AD178" s="130" t="s">
        <v>496</v>
      </c>
      <c r="AE178" s="117"/>
      <c r="AF178" s="117"/>
      <c r="AG178" s="117"/>
      <c r="AH178" s="117"/>
      <c r="AI178" s="233">
        <f>AI177+AI176</f>
        <v>2.083333333333333</v>
      </c>
      <c r="AJ178" s="233"/>
      <c r="AK178" s="233"/>
      <c r="AL178" s="234"/>
    </row>
    <row r="179" spans="30:38" ht="15" customHeight="1">
      <c r="AD179" s="128" t="s">
        <v>467</v>
      </c>
      <c r="AE179" s="95"/>
      <c r="AF179" s="95"/>
      <c r="AG179" s="95"/>
      <c r="AH179" s="95"/>
      <c r="AI179" s="231">
        <f>Z183*AB153/2</f>
        <v>-0.3333333333333333</v>
      </c>
      <c r="AJ179" s="231"/>
      <c r="AK179" s="231"/>
      <c r="AL179" s="232"/>
    </row>
    <row r="180" spans="30:38" ht="15" customHeight="1">
      <c r="AD180" s="107" t="s">
        <v>468</v>
      </c>
      <c r="AE180" s="108"/>
      <c r="AF180" s="108"/>
      <c r="AG180" s="108"/>
      <c r="AH180" s="108"/>
      <c r="AI180" s="229">
        <f>X182*U152/2</f>
        <v>-0.75</v>
      </c>
      <c r="AJ180" s="229"/>
      <c r="AK180" s="229"/>
      <c r="AL180" s="230"/>
    </row>
    <row r="181" spans="30:38" ht="15" customHeight="1">
      <c r="AD181" s="129" t="s">
        <v>497</v>
      </c>
      <c r="AE181" s="108"/>
      <c r="AF181" s="108"/>
      <c r="AG181" s="108"/>
      <c r="AH181" s="108"/>
      <c r="AI181" s="235">
        <f>AI180+AI179</f>
        <v>-1.0833333333333333</v>
      </c>
      <c r="AJ181" s="222"/>
      <c r="AK181" s="222"/>
      <c r="AL181" s="236"/>
    </row>
    <row r="182" spans="1:38" ht="15" customHeight="1">
      <c r="A182" s="3" t="s">
        <v>504</v>
      </c>
      <c r="X182" s="226">
        <f>-T184/W153*U152</f>
        <v>-0.5</v>
      </c>
      <c r="Y182" s="226"/>
      <c r="Z182" s="226"/>
      <c r="AD182" s="115" t="s">
        <v>469</v>
      </c>
      <c r="AE182" s="112"/>
      <c r="AF182" s="112"/>
      <c r="AG182" s="112"/>
      <c r="AH182" s="112"/>
      <c r="AI182" s="227">
        <v>0</v>
      </c>
      <c r="AJ182" s="227"/>
      <c r="AK182" s="227"/>
      <c r="AL182" s="228"/>
    </row>
    <row r="183" spans="26:38" ht="15" customHeight="1">
      <c r="Z183" s="226">
        <f>-T184/$W$153*$AB$153</f>
        <v>-0.3333333333333333</v>
      </c>
      <c r="AA183" s="226"/>
      <c r="AB183" s="226"/>
      <c r="AD183" s="115" t="s">
        <v>470</v>
      </c>
      <c r="AE183" s="112"/>
      <c r="AF183" s="112"/>
      <c r="AG183" s="112"/>
      <c r="AH183" s="112"/>
      <c r="AI183" s="227">
        <f>X184*(W153-U152)/2</f>
        <v>0.75</v>
      </c>
      <c r="AJ183" s="227"/>
      <c r="AK183" s="227"/>
      <c r="AL183" s="228"/>
    </row>
    <row r="184" spans="14:38" ht="15" customHeight="1">
      <c r="N184" s="77"/>
      <c r="O184" s="77"/>
      <c r="P184" s="72" t="s">
        <v>491</v>
      </c>
      <c r="Q184" s="212">
        <f>(AI155-F159*L153/2)*F148</f>
        <v>-70</v>
      </c>
      <c r="R184" s="212"/>
      <c r="S184" s="212"/>
      <c r="T184" s="17">
        <v>1</v>
      </c>
      <c r="X184" s="225">
        <f>$T$178/$W$153*($W$153-$U$152)</f>
        <v>0.5</v>
      </c>
      <c r="Y184" s="225"/>
      <c r="Z184" s="225"/>
      <c r="AD184" s="130" t="s">
        <v>498</v>
      </c>
      <c r="AE184" s="117"/>
      <c r="AF184" s="117"/>
      <c r="AG184" s="117"/>
      <c r="AH184" s="117"/>
      <c r="AI184" s="233">
        <f>AI183+AI182</f>
        <v>0.75</v>
      </c>
      <c r="AJ184" s="233"/>
      <c r="AK184" s="233"/>
      <c r="AL184" s="234"/>
    </row>
    <row r="185" spans="2:19" ht="15" customHeight="1">
      <c r="B185" s="77"/>
      <c r="C185" s="72" t="s">
        <v>490</v>
      </c>
      <c r="D185" s="212">
        <f>AI155*F148</f>
        <v>-20</v>
      </c>
      <c r="E185" s="212"/>
      <c r="F185" s="212"/>
      <c r="S185" s="18" t="s">
        <v>482</v>
      </c>
    </row>
    <row r="186" spans="2:19" ht="15" customHeight="1">
      <c r="B186" s="77"/>
      <c r="C186" s="72" t="s">
        <v>489</v>
      </c>
      <c r="D186" s="212">
        <f>-E153*F148</f>
        <v>-30</v>
      </c>
      <c r="E186" s="212"/>
      <c r="F186" s="212"/>
      <c r="Q186" s="195">
        <f>AI158*F148</f>
        <v>5.833333333333334</v>
      </c>
      <c r="R186" s="195"/>
      <c r="S186" s="195"/>
    </row>
    <row r="187" spans="18:39" ht="15" customHeight="1">
      <c r="R187" s="77"/>
      <c r="S187" s="72" t="s">
        <v>492</v>
      </c>
      <c r="AA187" s="77"/>
      <c r="AB187" s="77"/>
      <c r="AC187" s="72" t="s">
        <v>495</v>
      </c>
      <c r="AD187" s="212">
        <f>(AI179-T184*W153/2)*F148</f>
        <v>-33.333333333333336</v>
      </c>
      <c r="AE187" s="212"/>
      <c r="AF187" s="212"/>
      <c r="AI187" s="77"/>
      <c r="AJ187" s="72" t="s">
        <v>493</v>
      </c>
      <c r="AK187" s="212">
        <f>AI170*F148</f>
        <v>30</v>
      </c>
      <c r="AL187" s="212"/>
      <c r="AM187" s="212"/>
    </row>
    <row r="188" spans="1:39" ht="15" customHeight="1">
      <c r="A188" s="131" t="s">
        <v>505</v>
      </c>
      <c r="B188" s="132"/>
      <c r="C188" s="132"/>
      <c r="Q188" s="212">
        <f>AI167*F148</f>
        <v>-3.333333333333333</v>
      </c>
      <c r="R188" s="212"/>
      <c r="S188" s="212"/>
      <c r="AC188" s="77"/>
      <c r="AD188" s="72" t="s">
        <v>488</v>
      </c>
      <c r="AE188" s="212">
        <v>0</v>
      </c>
      <c r="AF188" s="212"/>
      <c r="AG188" s="212"/>
      <c r="AI188" s="17"/>
      <c r="AJ188" s="18" t="s">
        <v>484</v>
      </c>
      <c r="AK188" s="195">
        <f>AI167*F148</f>
        <v>-3.333333333333333</v>
      </c>
      <c r="AL188" s="195"/>
      <c r="AM188" s="195"/>
    </row>
    <row r="189" spans="1:39" ht="15" customHeight="1">
      <c r="A189" s="17"/>
      <c r="B189" s="17"/>
      <c r="C189" s="18" t="s">
        <v>480</v>
      </c>
      <c r="D189" s="195">
        <v>0</v>
      </c>
      <c r="E189" s="195"/>
      <c r="F189" s="195"/>
      <c r="AC189" s="17"/>
      <c r="AD189" s="18" t="s">
        <v>487</v>
      </c>
      <c r="AE189" s="195">
        <f>AB153*F148</f>
        <v>20</v>
      </c>
      <c r="AF189" s="195"/>
      <c r="AG189" s="195"/>
      <c r="AH189" s="77"/>
      <c r="AI189" s="77"/>
      <c r="AJ189" s="72" t="s">
        <v>494</v>
      </c>
      <c r="AK189" s="212">
        <f>AI173*F148</f>
        <v>-3.333333333333333</v>
      </c>
      <c r="AL189" s="212"/>
      <c r="AM189" s="212"/>
    </row>
    <row r="190" spans="1:39" ht="15" customHeight="1">
      <c r="A190" s="17"/>
      <c r="B190" s="17"/>
      <c r="C190" s="18" t="s">
        <v>481</v>
      </c>
      <c r="D190" s="195">
        <f>(AI158+F159*L153/2)*F148</f>
        <v>55.83333333333333</v>
      </c>
      <c r="E190" s="195"/>
      <c r="F190" s="195"/>
      <c r="AA190" s="17"/>
      <c r="AB190" s="17"/>
      <c r="AC190" s="18" t="s">
        <v>486</v>
      </c>
      <c r="AD190" s="195">
        <v>0</v>
      </c>
      <c r="AE190" s="195"/>
      <c r="AF190" s="195"/>
      <c r="AH190" s="17"/>
      <c r="AI190" s="17"/>
      <c r="AJ190" s="18" t="s">
        <v>485</v>
      </c>
      <c r="AK190" s="195">
        <f>(T178*W153)/2*F148</f>
        <v>30</v>
      </c>
      <c r="AL190" s="195"/>
      <c r="AM190" s="195"/>
    </row>
    <row r="192" spans="18:23" ht="15" customHeight="1">
      <c r="R192" s="17"/>
      <c r="S192" s="17"/>
      <c r="T192" s="18" t="s">
        <v>483</v>
      </c>
      <c r="U192" s="195">
        <f>(AI170+O172*S153)*F148</f>
        <v>70</v>
      </c>
      <c r="V192" s="195"/>
      <c r="W192" s="195"/>
    </row>
    <row r="195" ht="15" customHeight="1">
      <c r="B195" s="94" t="s">
        <v>506</v>
      </c>
    </row>
    <row r="196" ht="15" customHeight="1">
      <c r="B196" t="s">
        <v>445</v>
      </c>
    </row>
    <row r="197" ht="15" customHeight="1">
      <c r="AE197" t="s">
        <v>449</v>
      </c>
    </row>
    <row r="198" spans="4:30" ht="15" customHeight="1">
      <c r="D198" s="94" t="s">
        <v>479</v>
      </c>
      <c r="E198" s="94"/>
      <c r="F198" s="238">
        <v>10</v>
      </c>
      <c r="G198" s="238"/>
      <c r="H198" s="238"/>
      <c r="I198" s="94" t="s">
        <v>108</v>
      </c>
      <c r="J198" s="94"/>
      <c r="AD198" t="s">
        <v>451</v>
      </c>
    </row>
    <row r="199" spans="9:30" ht="15" customHeight="1">
      <c r="I199" t="s">
        <v>2</v>
      </c>
      <c r="M199" t="s">
        <v>3</v>
      </c>
      <c r="R199" t="s">
        <v>4</v>
      </c>
      <c r="V199" t="s">
        <v>5</v>
      </c>
      <c r="X199" t="s">
        <v>25</v>
      </c>
      <c r="AD199" t="s">
        <v>450</v>
      </c>
    </row>
    <row r="200" spans="5:30" ht="15" customHeight="1">
      <c r="E200" s="94" t="s">
        <v>0</v>
      </c>
      <c r="F200" s="94"/>
      <c r="G200" s="94"/>
      <c r="H200" s="94"/>
      <c r="I200" s="94"/>
      <c r="J200" s="94"/>
      <c r="K200" s="94"/>
      <c r="L200" s="94"/>
      <c r="M200" s="94"/>
      <c r="N200" s="94"/>
      <c r="O200" s="94" t="s">
        <v>1</v>
      </c>
      <c r="P200" s="94"/>
      <c r="Q200" s="94"/>
      <c r="R200" s="94"/>
      <c r="S200" s="94"/>
      <c r="T200" s="94" t="s">
        <v>22</v>
      </c>
      <c r="U200" s="94"/>
      <c r="V200" s="94"/>
      <c r="W200" s="94"/>
      <c r="X200" s="94"/>
      <c r="Y200" s="94"/>
      <c r="Z200" s="94"/>
      <c r="AA200" s="94"/>
      <c r="AB200" s="94" t="s">
        <v>23</v>
      </c>
      <c r="AD200" t="s">
        <v>452</v>
      </c>
    </row>
    <row r="201" spans="6:30" ht="15" customHeight="1">
      <c r="F201" s="101" t="s">
        <v>354</v>
      </c>
      <c r="G201" s="181">
        <v>2</v>
      </c>
      <c r="H201" s="181"/>
      <c r="I201" s="181"/>
      <c r="J201" t="s">
        <v>6</v>
      </c>
      <c r="P201" s="101" t="s">
        <v>356</v>
      </c>
      <c r="Q201" s="181">
        <v>1</v>
      </c>
      <c r="R201" s="181"/>
      <c r="T201" s="101" t="s">
        <v>359</v>
      </c>
      <c r="U201" s="181">
        <v>1</v>
      </c>
      <c r="V201" s="181"/>
      <c r="W201" s="181"/>
      <c r="X201" t="s">
        <v>6</v>
      </c>
      <c r="AD201" t="s">
        <v>453</v>
      </c>
    </row>
    <row r="202" spans="9:30" ht="15" customHeight="1">
      <c r="I202" s="101" t="s">
        <v>355</v>
      </c>
      <c r="J202" s="181">
        <v>6</v>
      </c>
      <c r="K202" s="181"/>
      <c r="L202" s="181"/>
      <c r="M202" t="s">
        <v>6</v>
      </c>
      <c r="T202" s="101" t="s">
        <v>360</v>
      </c>
      <c r="U202" s="181">
        <v>3</v>
      </c>
      <c r="V202" s="181"/>
      <c r="W202" s="181"/>
      <c r="X202" t="s">
        <v>6</v>
      </c>
      <c r="AD202" t="s">
        <v>454</v>
      </c>
    </row>
    <row r="203" spans="4:30" ht="15" customHeight="1">
      <c r="D203" t="s">
        <v>119</v>
      </c>
      <c r="E203" s="181">
        <v>3</v>
      </c>
      <c r="F203" s="181"/>
      <c r="G203" t="s">
        <v>6</v>
      </c>
      <c r="J203" t="s">
        <v>447</v>
      </c>
      <c r="L203" s="181">
        <v>10</v>
      </c>
      <c r="M203" s="181"/>
      <c r="N203" s="181"/>
      <c r="O203" t="s">
        <v>6</v>
      </c>
      <c r="R203" t="s">
        <v>120</v>
      </c>
      <c r="S203" s="181">
        <v>4</v>
      </c>
      <c r="T203" s="181"/>
      <c r="U203" t="s">
        <v>448</v>
      </c>
      <c r="W203" s="181">
        <v>6</v>
      </c>
      <c r="X203" s="181"/>
      <c r="Y203" s="181"/>
      <c r="Z203" t="s">
        <v>6</v>
      </c>
      <c r="AA203" t="s">
        <v>446</v>
      </c>
      <c r="AB203" s="181">
        <v>2</v>
      </c>
      <c r="AC203" s="181"/>
      <c r="AD203" t="s">
        <v>455</v>
      </c>
    </row>
    <row r="204" ht="15" customHeight="1">
      <c r="AD204" t="s">
        <v>456</v>
      </c>
    </row>
    <row r="206" spans="1:3" ht="15" customHeight="1">
      <c r="A206" s="226">
        <f>-I207/G201*E203</f>
        <v>-2.4000000000000004</v>
      </c>
      <c r="B206" s="226"/>
      <c r="C206" s="226"/>
    </row>
    <row r="207" spans="1:38" ht="15" customHeight="1">
      <c r="A207" s="3" t="s">
        <v>350</v>
      </c>
      <c r="I207" s="225">
        <f>G201*(L203-G201)/L203</f>
        <v>1.6</v>
      </c>
      <c r="J207" s="225"/>
      <c r="K207" s="225"/>
      <c r="Z207" s="225">
        <f>-R208/W203*AB203</f>
        <v>0.26666666666666666</v>
      </c>
      <c r="AA207" s="225"/>
      <c r="AB207" s="225"/>
      <c r="AD207" s="104" t="s">
        <v>508</v>
      </c>
      <c r="AE207" s="95"/>
      <c r="AF207" s="95"/>
      <c r="AG207" s="95"/>
      <c r="AH207" s="239">
        <f>A206*E203/2+R208*(S203+W203)/2</f>
        <v>-7.6000000000000005</v>
      </c>
      <c r="AI207" s="239"/>
      <c r="AJ207" s="239"/>
      <c r="AK207" s="239"/>
      <c r="AL207" s="120" t="s">
        <v>521</v>
      </c>
    </row>
    <row r="208" spans="18:38" ht="15" customHeight="1">
      <c r="R208" s="226">
        <f>-I207/(L203-G201)*S203</f>
        <v>-0.8</v>
      </c>
      <c r="S208" s="226"/>
      <c r="T208" s="226"/>
      <c r="AD208" s="130" t="s">
        <v>509</v>
      </c>
      <c r="AE208" s="119"/>
      <c r="AF208" s="119"/>
      <c r="AG208" s="119"/>
      <c r="AH208" s="233">
        <f>M214*L203/2+Z207*AB203/2</f>
        <v>12.266666666666667</v>
      </c>
      <c r="AI208" s="233"/>
      <c r="AJ208" s="233"/>
      <c r="AK208" s="233"/>
      <c r="AL208" s="133" t="s">
        <v>522</v>
      </c>
    </row>
    <row r="209" ht="7.5" customHeight="1">
      <c r="F209" s="17"/>
    </row>
    <row r="212" spans="1:38" ht="15" customHeight="1">
      <c r="A212" s="226">
        <f>-M214/J202*E203</f>
        <v>-1.2</v>
      </c>
      <c r="B212" s="226"/>
      <c r="C212" s="226"/>
      <c r="M212" s="226"/>
      <c r="N212" s="226"/>
      <c r="O212" s="226"/>
      <c r="Z212" s="225">
        <f>-R213/W203*AB203</f>
        <v>0.7999999999999999</v>
      </c>
      <c r="AA212" s="225"/>
      <c r="AB212" s="225"/>
      <c r="AD212" s="104" t="s">
        <v>510</v>
      </c>
      <c r="AE212" s="95"/>
      <c r="AF212" s="95"/>
      <c r="AG212" s="95"/>
      <c r="AH212" s="239">
        <f>A212*E203/2+R213*(S203+W203)/2</f>
        <v>-13.8</v>
      </c>
      <c r="AI212" s="240"/>
      <c r="AJ212" s="240"/>
      <c r="AK212" s="240"/>
      <c r="AL212" s="120" t="s">
        <v>521</v>
      </c>
    </row>
    <row r="213" spans="1:38" ht="15" customHeight="1">
      <c r="A213" s="3" t="s">
        <v>351</v>
      </c>
      <c r="R213" s="226">
        <f>-M214/(L203-J202)*S203</f>
        <v>-2.4</v>
      </c>
      <c r="S213" s="226"/>
      <c r="T213" s="226"/>
      <c r="AD213" s="130" t="s">
        <v>511</v>
      </c>
      <c r="AE213" s="117"/>
      <c r="AF213" s="117"/>
      <c r="AG213" s="117"/>
      <c r="AH213" s="233">
        <f>M214*L203/2+Z212*AB203/2</f>
        <v>12.8</v>
      </c>
      <c r="AI213" s="233"/>
      <c r="AJ213" s="233"/>
      <c r="AK213" s="233"/>
      <c r="AL213" s="133" t="s">
        <v>522</v>
      </c>
    </row>
    <row r="214" spans="6:15" ht="15" customHeight="1">
      <c r="F214" s="17"/>
      <c r="M214" s="225">
        <f>J202*(L203-J202)/L203</f>
        <v>2.4</v>
      </c>
      <c r="N214" s="225"/>
      <c r="O214" s="225"/>
    </row>
    <row r="215" ht="7.5" customHeight="1"/>
    <row r="217" ht="15" customHeight="1">
      <c r="A217" s="3" t="s">
        <v>352</v>
      </c>
    </row>
    <row r="218" spans="4:38" ht="15" customHeight="1">
      <c r="D218" t="s">
        <v>519</v>
      </c>
      <c r="Z218" s="225">
        <f>-T219/W203*AB203</f>
        <v>1</v>
      </c>
      <c r="AA218" s="225"/>
      <c r="AB218" s="225"/>
      <c r="AD218" s="104" t="s">
        <v>512</v>
      </c>
      <c r="AE218" s="95"/>
      <c r="AF218" s="95"/>
      <c r="AG218" s="95"/>
      <c r="AH218" s="239">
        <f>T219*(S203+W203)/2</f>
        <v>-15</v>
      </c>
      <c r="AI218" s="240"/>
      <c r="AJ218" s="240"/>
      <c r="AK218" s="240"/>
      <c r="AL218" s="120" t="s">
        <v>521</v>
      </c>
    </row>
    <row r="219" spans="15:38" ht="15" customHeight="1">
      <c r="O219" s="225"/>
      <c r="P219" s="225"/>
      <c r="Q219" s="225"/>
      <c r="T219" s="226">
        <f>-U202</f>
        <v>-3</v>
      </c>
      <c r="U219" s="226"/>
      <c r="V219" s="226"/>
      <c r="AD219" s="130" t="s">
        <v>513</v>
      </c>
      <c r="AE219" s="117"/>
      <c r="AF219" s="117"/>
      <c r="AG219" s="117"/>
      <c r="AH219" s="233">
        <f>Z218*AB203/2</f>
        <v>1</v>
      </c>
      <c r="AI219" s="233"/>
      <c r="AJ219" s="233"/>
      <c r="AK219" s="233"/>
      <c r="AL219" s="133" t="s">
        <v>522</v>
      </c>
    </row>
    <row r="220" ht="7.5" customHeight="1"/>
    <row r="223" spans="1:38" ht="15" customHeight="1">
      <c r="A223" s="3" t="s">
        <v>353</v>
      </c>
      <c r="D223" t="s">
        <v>519</v>
      </c>
      <c r="V223" s="226"/>
      <c r="W223" s="226"/>
      <c r="X223" s="226"/>
      <c r="AD223" s="104" t="s">
        <v>514</v>
      </c>
      <c r="AE223" s="95"/>
      <c r="AF223" s="95"/>
      <c r="AG223" s="95"/>
      <c r="AH223" s="239">
        <f>Z224*AB203/2</f>
        <v>-0.33333333333333337</v>
      </c>
      <c r="AI223" s="240"/>
      <c r="AJ223" s="240"/>
      <c r="AK223" s="240"/>
      <c r="AL223" s="120" t="s">
        <v>521</v>
      </c>
    </row>
    <row r="224" spans="19:38" ht="15" customHeight="1">
      <c r="S224" s="225">
        <f>U201*(W203-U201)/W203</f>
        <v>0.8333333333333334</v>
      </c>
      <c r="T224" s="225"/>
      <c r="U224" s="225"/>
      <c r="Z224" s="226">
        <f>-S224/(W203-U201)*AB203</f>
        <v>-0.33333333333333337</v>
      </c>
      <c r="AA224" s="226"/>
      <c r="AB224" s="226"/>
      <c r="AD224" s="130" t="s">
        <v>515</v>
      </c>
      <c r="AE224" s="117"/>
      <c r="AF224" s="117"/>
      <c r="AG224" s="117"/>
      <c r="AH224" s="233">
        <f>S224*W203/2</f>
        <v>2.5</v>
      </c>
      <c r="AI224" s="233"/>
      <c r="AJ224" s="233"/>
      <c r="AK224" s="233"/>
      <c r="AL224" s="133" t="s">
        <v>522</v>
      </c>
    </row>
    <row r="225" ht="7.5" customHeight="1">
      <c r="T225" s="17"/>
    </row>
    <row r="228" spans="1:38" ht="15" customHeight="1">
      <c r="A228" s="3" t="s">
        <v>504</v>
      </c>
      <c r="D228" t="s">
        <v>519</v>
      </c>
      <c r="X228" s="226"/>
      <c r="Y228" s="226"/>
      <c r="Z228" s="226"/>
      <c r="AD228" s="104" t="s">
        <v>516</v>
      </c>
      <c r="AE228" s="95"/>
      <c r="AF228" s="95"/>
      <c r="AG228" s="95"/>
      <c r="AH228" s="239">
        <f>Z229*AB203/2</f>
        <v>-1</v>
      </c>
      <c r="AI228" s="240"/>
      <c r="AJ228" s="240"/>
      <c r="AK228" s="240"/>
      <c r="AL228" s="120" t="s">
        <v>521</v>
      </c>
    </row>
    <row r="229" spans="26:68" ht="15" customHeight="1">
      <c r="Z229" s="226">
        <f>-X230/(W203-U202)*AB203</f>
        <v>-1</v>
      </c>
      <c r="AA229" s="226"/>
      <c r="AB229" s="226"/>
      <c r="AD229" s="130" t="s">
        <v>517</v>
      </c>
      <c r="AE229" s="117"/>
      <c r="AF229" s="117"/>
      <c r="AG229" s="117"/>
      <c r="AH229" s="233">
        <f>X230*W203/2</f>
        <v>4.5</v>
      </c>
      <c r="AI229" s="233"/>
      <c r="AJ229" s="233"/>
      <c r="AK229" s="233"/>
      <c r="AL229" s="133" t="s">
        <v>522</v>
      </c>
      <c r="BN229" s="145"/>
      <c r="BO229" s="145"/>
      <c r="BP229" s="145"/>
    </row>
    <row r="230" spans="11:68" ht="15" customHeight="1">
      <c r="K230" s="98"/>
      <c r="L230" s="139" t="s">
        <v>525</v>
      </c>
      <c r="M230" s="220">
        <f>-S203*(S203+W203)/2*F198</f>
        <v>-200</v>
      </c>
      <c r="N230" s="220"/>
      <c r="O230" s="220"/>
      <c r="T230" s="17"/>
      <c r="X230" s="225">
        <f>U202*(W203-U202)/W203</f>
        <v>1.5</v>
      </c>
      <c r="Y230" s="225"/>
      <c r="Z230" s="225"/>
      <c r="AN230" s="145"/>
      <c r="BN230" s="144"/>
      <c r="BO230" s="145"/>
      <c r="BP230" s="145"/>
    </row>
    <row r="231" spans="66:68" ht="15" customHeight="1">
      <c r="BN231" s="144"/>
      <c r="BO231" s="145"/>
      <c r="BP231" s="145"/>
    </row>
    <row r="232" spans="37:67" ht="15" customHeight="1">
      <c r="AK232" s="134"/>
      <c r="AL232" s="127"/>
      <c r="AM232" s="127"/>
      <c r="AN232" s="145"/>
      <c r="BO232" s="145"/>
    </row>
    <row r="233" spans="37:67" ht="15" customHeight="1">
      <c r="AK233" s="127"/>
      <c r="AL233" s="134"/>
      <c r="AM233" s="134"/>
      <c r="AN233" s="146"/>
      <c r="BO233" s="145"/>
    </row>
    <row r="234" spans="32:67" ht="15" customHeight="1">
      <c r="AF234" s="127"/>
      <c r="AG234" s="136"/>
      <c r="AH234" s="181"/>
      <c r="AI234" s="181"/>
      <c r="AJ234" s="181"/>
      <c r="AK234" s="127"/>
      <c r="AL234" s="127"/>
      <c r="AM234" s="127"/>
      <c r="AN234" s="145"/>
      <c r="BO234" s="145"/>
    </row>
    <row r="235" spans="2:67" ht="15" customHeight="1">
      <c r="B235" s="98"/>
      <c r="C235" s="139" t="s">
        <v>524</v>
      </c>
      <c r="D235" s="220">
        <f>-E203*E203/2*F198</f>
        <v>-45</v>
      </c>
      <c r="E235" s="220"/>
      <c r="F235" s="220"/>
      <c r="AK235" s="127"/>
      <c r="AL235" s="127"/>
      <c r="AM235" s="127"/>
      <c r="AN235" s="145"/>
      <c r="BO235" s="145"/>
    </row>
    <row r="236" spans="24:67" ht="15" customHeight="1">
      <c r="X236" s="98"/>
      <c r="Y236" s="139" t="s">
        <v>527</v>
      </c>
      <c r="Z236" s="220">
        <f>-AB203*AB203/2*F198</f>
        <v>-20</v>
      </c>
      <c r="AA236" s="220"/>
      <c r="AB236" s="220"/>
      <c r="AK236" s="127"/>
      <c r="AL236" s="135"/>
      <c r="AM236" s="135"/>
      <c r="AN236" s="146"/>
      <c r="BO236" s="145"/>
    </row>
    <row r="237" spans="1:67" ht="15" customHeight="1">
      <c r="A237" s="131" t="s">
        <v>518</v>
      </c>
      <c r="B237" s="132"/>
      <c r="C237" s="132"/>
      <c r="AF237" s="127"/>
      <c r="AG237" s="136"/>
      <c r="AH237" s="181"/>
      <c r="AI237" s="181"/>
      <c r="AJ237" s="181"/>
      <c r="AK237" s="127"/>
      <c r="AL237" s="127"/>
      <c r="AM237" s="127"/>
      <c r="AN237" s="145"/>
      <c r="BO237" s="145"/>
    </row>
    <row r="238" spans="2:67" ht="15" customHeight="1">
      <c r="B238" s="137"/>
      <c r="C238" s="138" t="s">
        <v>523</v>
      </c>
      <c r="D238" s="219">
        <v>0</v>
      </c>
      <c r="E238" s="219"/>
      <c r="F238" s="219"/>
      <c r="AA238" s="137"/>
      <c r="AB238" s="138" t="s">
        <v>528</v>
      </c>
      <c r="AC238" s="219">
        <v>0</v>
      </c>
      <c r="AD238" s="219"/>
      <c r="AE238" s="219"/>
      <c r="AK238" s="127"/>
      <c r="AL238" s="127"/>
      <c r="AM238" s="135"/>
      <c r="AN238" s="145"/>
      <c r="BO238" s="145"/>
    </row>
    <row r="239" spans="17:67" ht="15" customHeight="1">
      <c r="Q239" s="137"/>
      <c r="R239" s="138" t="s">
        <v>526</v>
      </c>
      <c r="S239" s="219">
        <f>S203/W203*AB203*AB203/2*F198</f>
        <v>13.333333333333332</v>
      </c>
      <c r="T239" s="219"/>
      <c r="U239" s="219"/>
      <c r="AK239" s="127"/>
      <c r="AL239" s="127"/>
      <c r="AM239" s="127"/>
      <c r="AN239" s="145"/>
      <c r="BO239" s="145"/>
    </row>
    <row r="240" spans="32:40" ht="15" customHeight="1">
      <c r="AF240" s="127"/>
      <c r="AG240" s="136"/>
      <c r="AH240" s="241"/>
      <c r="AI240" s="241"/>
      <c r="AJ240" s="241"/>
      <c r="AK240" s="127"/>
      <c r="AL240" s="127"/>
      <c r="AM240" s="127"/>
      <c r="AN240" s="145"/>
    </row>
    <row r="243" spans="1:68" ht="15" customHeight="1">
      <c r="A243" s="94" t="s">
        <v>633</v>
      </c>
      <c r="BF243" s="142" t="s">
        <v>539</v>
      </c>
      <c r="BG243" s="147" t="s">
        <v>90</v>
      </c>
      <c r="BH243" s="142" t="s">
        <v>668</v>
      </c>
      <c r="BI243" s="142" t="s">
        <v>669</v>
      </c>
      <c r="BJ243" s="142" t="s">
        <v>670</v>
      </c>
      <c r="BL243" s="142" t="s">
        <v>539</v>
      </c>
      <c r="BM243" s="147" t="s">
        <v>90</v>
      </c>
      <c r="BN243" s="142" t="s">
        <v>671</v>
      </c>
      <c r="BO243" s="142" t="s">
        <v>672</v>
      </c>
      <c r="BP243" s="142" t="s">
        <v>673</v>
      </c>
    </row>
    <row r="244" spans="58:68" ht="15" customHeight="1">
      <c r="BF244" s="142">
        <v>0</v>
      </c>
      <c r="BG244" s="142">
        <v>0</v>
      </c>
      <c r="BH244" s="142">
        <f>IF($AJ$248&gt;$BG244,-$AJ$245,IF(($AJ$248+$AJ$249)&gt;$BG244,(-$AJ$245-$AJ$246),(-$AJ$245-$AJ$246-$AJ$247)))</f>
        <v>-80</v>
      </c>
      <c r="BI244" s="142">
        <f>IF($AJ$249&gt;$BG244,-$AJ$246,(-$AJ$246-$AJ$247))</f>
        <v>-160</v>
      </c>
      <c r="BJ244" s="142">
        <f>-$AJ$247</f>
        <v>-120</v>
      </c>
      <c r="BL244" s="142">
        <f>BF244</f>
        <v>0</v>
      </c>
      <c r="BM244" s="142">
        <f>BG244</f>
        <v>0</v>
      </c>
      <c r="BN244" s="142">
        <f>IF($AJ$248&gt;$BM244,-$AJ$245*$BM244,IF(($AJ$248+$AJ$249)&gt;$BM244,-$AJ$245*$BM244-$AJ$246*($BM244-$AJ$248),-$AJ$245*$BM244-$AJ$246*($BM244-$AJ$248)-$AJ$247*($BM244-$AJ$248-$AJ$249)))</f>
        <v>0</v>
      </c>
      <c r="BO244" s="142">
        <f>IF($AJ$249&gt;$BM244,-$AJ$246*$BM244,-$AJ$246*$BM244-$AJ$247*($BM244-$AJ$249))</f>
        <v>0</v>
      </c>
      <c r="BP244" s="142">
        <f>-$AJ$247*$BM244</f>
        <v>0</v>
      </c>
    </row>
    <row r="245" spans="26:68" ht="15" customHeight="1">
      <c r="Z245" s="142" t="s">
        <v>348</v>
      </c>
      <c r="AA245" s="142"/>
      <c r="AB245" s="218">
        <v>20</v>
      </c>
      <c r="AC245" s="218"/>
      <c r="AH245" t="s">
        <v>531</v>
      </c>
      <c r="AJ245" s="216">
        <v>80</v>
      </c>
      <c r="AK245" s="216"/>
      <c r="AL245" s="216"/>
      <c r="AM245" t="s">
        <v>118</v>
      </c>
      <c r="BF245" s="142">
        <v>1</v>
      </c>
      <c r="BG245" s="142">
        <f>$AA$249/300*BF245</f>
        <v>0.03333333333333333</v>
      </c>
      <c r="BH245" s="142">
        <f aca="true" t="shared" si="0" ref="BH245:BH308">IF($AJ$248&gt;$BG245,-$AJ$245,IF(($AJ$248+$AJ$249)&gt;$BG245,(-$AJ$245-$AJ$246),(-$AJ$245-$AJ$246-$AJ$247)))</f>
        <v>-80</v>
      </c>
      <c r="BI245" s="142">
        <f aca="true" t="shared" si="1" ref="BI245:BI308">IF($AJ$249&gt;$BG245,-$AJ$246,(-$AJ$246-$AJ$247))</f>
        <v>-160</v>
      </c>
      <c r="BJ245" s="142">
        <f aca="true" t="shared" si="2" ref="BJ245:BJ308">-$AJ$247</f>
        <v>-120</v>
      </c>
      <c r="BL245" s="142">
        <f>BF245</f>
        <v>1</v>
      </c>
      <c r="BM245" s="142">
        <f>BG245</f>
        <v>0.03333333333333333</v>
      </c>
      <c r="BN245" s="142">
        <f aca="true" t="shared" si="3" ref="BN245:BN308">IF($AJ$248&gt;$BM245,-$AJ$245*$BM245,IF(($AJ$248+$AJ$249)&gt;$BM245,-$AJ$245*$BM245-$AJ$246*($BM245-$AJ$248),-$AJ$245*$BM245-$AJ$246*($BM245-$AJ$248)-$AJ$247*($BM245-$AJ$248-$AJ$249)))</f>
        <v>-2.6666666666666665</v>
      </c>
      <c r="BO245" s="142">
        <f aca="true" t="shared" si="4" ref="BO245:BO308">IF($AJ$249&gt;$BM245,-$AJ$246*$BM245,-$AJ$246*$BM245-$AJ$247*($BM245-$AJ$249))</f>
        <v>-5.333333333333333</v>
      </c>
      <c r="BP245" s="142">
        <f aca="true" t="shared" si="5" ref="BP245:BP308">-$AJ$247*$BM245</f>
        <v>-4</v>
      </c>
    </row>
    <row r="246" spans="12:68" ht="15" customHeight="1">
      <c r="L246" s="94" t="s">
        <v>605</v>
      </c>
      <c r="Z246" t="s">
        <v>536</v>
      </c>
      <c r="AC246" t="s">
        <v>537</v>
      </c>
      <c r="AE246" t="s">
        <v>538</v>
      </c>
      <c r="AH246" t="s">
        <v>532</v>
      </c>
      <c r="AJ246" s="216">
        <v>160</v>
      </c>
      <c r="AK246" s="216"/>
      <c r="AL246" s="216"/>
      <c r="AM246" t="s">
        <v>118</v>
      </c>
      <c r="BF246" s="142">
        <v>2</v>
      </c>
      <c r="BG246" s="142">
        <f aca="true" t="shared" si="6" ref="BG246:BG309">$AA$249/300*BF246</f>
        <v>0.06666666666666667</v>
      </c>
      <c r="BH246" s="142">
        <f t="shared" si="0"/>
        <v>-80</v>
      </c>
      <c r="BI246" s="142">
        <f t="shared" si="1"/>
        <v>-160</v>
      </c>
      <c r="BJ246" s="142">
        <f t="shared" si="2"/>
        <v>-120</v>
      </c>
      <c r="BL246" s="142">
        <f aca="true" t="shared" si="7" ref="BL246:BL309">BF246</f>
        <v>2</v>
      </c>
      <c r="BM246" s="142">
        <f aca="true" t="shared" si="8" ref="BM246:BM309">BG246</f>
        <v>0.06666666666666667</v>
      </c>
      <c r="BN246" s="142">
        <f t="shared" si="3"/>
        <v>-5.333333333333333</v>
      </c>
      <c r="BO246" s="142">
        <f t="shared" si="4"/>
        <v>-10.666666666666666</v>
      </c>
      <c r="BP246" s="142">
        <f t="shared" si="5"/>
        <v>-8</v>
      </c>
    </row>
    <row r="247" spans="1:68" ht="15" customHeight="1">
      <c r="A247" s="94"/>
      <c r="I247" s="3" t="s">
        <v>90</v>
      </c>
      <c r="T247" s="94" t="s">
        <v>1</v>
      </c>
      <c r="AH247" t="s">
        <v>533</v>
      </c>
      <c r="AJ247" s="216">
        <v>120</v>
      </c>
      <c r="AK247" s="216"/>
      <c r="AL247" s="216"/>
      <c r="AM247" t="s">
        <v>118</v>
      </c>
      <c r="BF247" s="142">
        <v>3</v>
      </c>
      <c r="BG247" s="142">
        <f t="shared" si="6"/>
        <v>0.1</v>
      </c>
      <c r="BH247" s="142">
        <f t="shared" si="0"/>
        <v>-80</v>
      </c>
      <c r="BI247" s="142">
        <f t="shared" si="1"/>
        <v>-160</v>
      </c>
      <c r="BJ247" s="142">
        <f t="shared" si="2"/>
        <v>-120</v>
      </c>
      <c r="BL247" s="142">
        <f t="shared" si="7"/>
        <v>3</v>
      </c>
      <c r="BM247" s="142">
        <f t="shared" si="8"/>
        <v>0.1</v>
      </c>
      <c r="BN247" s="142">
        <f t="shared" si="3"/>
        <v>-8</v>
      </c>
      <c r="BO247" s="142">
        <f t="shared" si="4"/>
        <v>-16</v>
      </c>
      <c r="BP247" s="142">
        <f t="shared" si="5"/>
        <v>-12</v>
      </c>
    </row>
    <row r="248" spans="12:68" ht="15" customHeight="1">
      <c r="L248" t="s">
        <v>11</v>
      </c>
      <c r="AB248" t="s">
        <v>543</v>
      </c>
      <c r="AD248" t="s">
        <v>544</v>
      </c>
      <c r="AH248" t="s">
        <v>534</v>
      </c>
      <c r="AJ248" s="216">
        <v>2</v>
      </c>
      <c r="AK248" s="216"/>
      <c r="AL248" s="216"/>
      <c r="AM248" t="s">
        <v>6</v>
      </c>
      <c r="BF248" s="142">
        <v>4</v>
      </c>
      <c r="BG248" s="142">
        <f t="shared" si="6"/>
        <v>0.13333333333333333</v>
      </c>
      <c r="BH248" s="142">
        <f t="shared" si="0"/>
        <v>-80</v>
      </c>
      <c r="BI248" s="142">
        <f t="shared" si="1"/>
        <v>-160</v>
      </c>
      <c r="BJ248" s="142">
        <f t="shared" si="2"/>
        <v>-120</v>
      </c>
      <c r="BL248" s="142">
        <f t="shared" si="7"/>
        <v>4</v>
      </c>
      <c r="BM248" s="142">
        <f t="shared" si="8"/>
        <v>0.13333333333333333</v>
      </c>
      <c r="BN248" s="142">
        <f t="shared" si="3"/>
        <v>-10.666666666666666</v>
      </c>
      <c r="BO248" s="142">
        <f t="shared" si="4"/>
        <v>-21.333333333333332</v>
      </c>
      <c r="BP248" s="142">
        <f t="shared" si="5"/>
        <v>-16</v>
      </c>
    </row>
    <row r="249" spans="26:68" ht="15" customHeight="1">
      <c r="Z249" t="s">
        <v>79</v>
      </c>
      <c r="AA249" s="216">
        <v>10</v>
      </c>
      <c r="AB249" s="216"/>
      <c r="AC249" s="216"/>
      <c r="AD249" s="216"/>
      <c r="AE249" t="s">
        <v>6</v>
      </c>
      <c r="AH249" t="s">
        <v>535</v>
      </c>
      <c r="AJ249" s="216">
        <v>4</v>
      </c>
      <c r="AK249" s="216"/>
      <c r="AL249" s="216"/>
      <c r="AM249" t="s">
        <v>6</v>
      </c>
      <c r="BF249" s="142">
        <v>5</v>
      </c>
      <c r="BG249" s="142">
        <f t="shared" si="6"/>
        <v>0.16666666666666666</v>
      </c>
      <c r="BH249" s="142">
        <f t="shared" si="0"/>
        <v>-80</v>
      </c>
      <c r="BI249" s="142">
        <f t="shared" si="1"/>
        <v>-160</v>
      </c>
      <c r="BJ249" s="142">
        <f t="shared" si="2"/>
        <v>-120</v>
      </c>
      <c r="BL249" s="142">
        <f t="shared" si="7"/>
        <v>5</v>
      </c>
      <c r="BM249" s="142">
        <f t="shared" si="8"/>
        <v>0.16666666666666666</v>
      </c>
      <c r="BN249" s="142">
        <f t="shared" si="3"/>
        <v>-13.333333333333332</v>
      </c>
      <c r="BO249" s="142">
        <f t="shared" si="4"/>
        <v>-26.666666666666664</v>
      </c>
      <c r="BP249" s="142">
        <f t="shared" si="5"/>
        <v>-20</v>
      </c>
    </row>
    <row r="250" spans="17:68" ht="15" customHeight="1">
      <c r="Q250" s="94" t="s">
        <v>545</v>
      </c>
      <c r="R250" t="s">
        <v>546</v>
      </c>
      <c r="V250" t="s">
        <v>631</v>
      </c>
      <c r="Y250">
        <v>0</v>
      </c>
      <c r="BF250" s="142">
        <v>6</v>
      </c>
      <c r="BG250" s="142">
        <f t="shared" si="6"/>
        <v>0.2</v>
      </c>
      <c r="BH250" s="142">
        <f t="shared" si="0"/>
        <v>-80</v>
      </c>
      <c r="BI250" s="142">
        <f t="shared" si="1"/>
        <v>-160</v>
      </c>
      <c r="BJ250" s="142">
        <f t="shared" si="2"/>
        <v>-120</v>
      </c>
      <c r="BL250" s="142">
        <f t="shared" si="7"/>
        <v>6</v>
      </c>
      <c r="BM250" s="142">
        <f t="shared" si="8"/>
        <v>0.2</v>
      </c>
      <c r="BN250" s="142">
        <f t="shared" si="3"/>
        <v>-16</v>
      </c>
      <c r="BO250" s="142">
        <f t="shared" si="4"/>
        <v>-32</v>
      </c>
      <c r="BP250" s="142">
        <f t="shared" si="5"/>
        <v>-24</v>
      </c>
    </row>
    <row r="251" spans="17:68" ht="15" customHeight="1">
      <c r="Q251" s="94" t="s">
        <v>547</v>
      </c>
      <c r="R251" t="s">
        <v>546</v>
      </c>
      <c r="V251" t="s">
        <v>632</v>
      </c>
      <c r="Y251" t="s">
        <v>626</v>
      </c>
      <c r="BF251" s="142">
        <v>7</v>
      </c>
      <c r="BG251" s="142">
        <f t="shared" si="6"/>
        <v>0.23333333333333334</v>
      </c>
      <c r="BH251" s="142">
        <f t="shared" si="0"/>
        <v>-80</v>
      </c>
      <c r="BI251" s="142">
        <f t="shared" si="1"/>
        <v>-160</v>
      </c>
      <c r="BJ251" s="142">
        <f t="shared" si="2"/>
        <v>-120</v>
      </c>
      <c r="BL251" s="142">
        <f t="shared" si="7"/>
        <v>7</v>
      </c>
      <c r="BM251" s="142">
        <f t="shared" si="8"/>
        <v>0.23333333333333334</v>
      </c>
      <c r="BN251" s="142">
        <f t="shared" si="3"/>
        <v>-18.666666666666668</v>
      </c>
      <c r="BO251" s="142">
        <f t="shared" si="4"/>
        <v>-37.333333333333336</v>
      </c>
      <c r="BP251" s="142">
        <f t="shared" si="5"/>
        <v>-28</v>
      </c>
    </row>
    <row r="252" spans="17:68" ht="15" customHeight="1">
      <c r="Q252" s="94" t="s">
        <v>548</v>
      </c>
      <c r="R252" t="s">
        <v>546</v>
      </c>
      <c r="Y252" t="s">
        <v>627</v>
      </c>
      <c r="BF252" s="142">
        <v>8</v>
      </c>
      <c r="BG252" s="142">
        <f t="shared" si="6"/>
        <v>0.26666666666666666</v>
      </c>
      <c r="BH252" s="142">
        <f t="shared" si="0"/>
        <v>-80</v>
      </c>
      <c r="BI252" s="142">
        <f t="shared" si="1"/>
        <v>-160</v>
      </c>
      <c r="BJ252" s="142">
        <f t="shared" si="2"/>
        <v>-120</v>
      </c>
      <c r="BL252" s="142">
        <f t="shared" si="7"/>
        <v>8</v>
      </c>
      <c r="BM252" s="142">
        <f t="shared" si="8"/>
        <v>0.26666666666666666</v>
      </c>
      <c r="BN252" s="142">
        <f t="shared" si="3"/>
        <v>-21.333333333333332</v>
      </c>
      <c r="BO252" s="142">
        <f t="shared" si="4"/>
        <v>-42.666666666666664</v>
      </c>
      <c r="BP252" s="142">
        <f t="shared" si="5"/>
        <v>-32</v>
      </c>
    </row>
    <row r="253" spans="1:68" ht="15" customHeight="1">
      <c r="A253" s="3" t="s">
        <v>607</v>
      </c>
      <c r="I253" s="140">
        <v>-1</v>
      </c>
      <c r="V253" t="s">
        <v>628</v>
      </c>
      <c r="BF253" s="142">
        <v>9</v>
      </c>
      <c r="BG253" s="142">
        <f t="shared" si="6"/>
        <v>0.3</v>
      </c>
      <c r="BH253" s="142">
        <f t="shared" si="0"/>
        <v>-80</v>
      </c>
      <c r="BI253" s="142">
        <f t="shared" si="1"/>
        <v>-160</v>
      </c>
      <c r="BJ253" s="142">
        <f t="shared" si="2"/>
        <v>-120</v>
      </c>
      <c r="BL253" s="142">
        <f t="shared" si="7"/>
        <v>9</v>
      </c>
      <c r="BM253" s="142">
        <f t="shared" si="8"/>
        <v>0.3</v>
      </c>
      <c r="BN253" s="142">
        <f t="shared" si="3"/>
        <v>-24</v>
      </c>
      <c r="BO253" s="142">
        <f t="shared" si="4"/>
        <v>-48</v>
      </c>
      <c r="BP253" s="142">
        <f t="shared" si="5"/>
        <v>-36</v>
      </c>
    </row>
    <row r="254" spans="8:68" ht="15" customHeight="1">
      <c r="H254" s="141"/>
      <c r="V254" t="s">
        <v>629</v>
      </c>
      <c r="BF254" s="142">
        <v>10</v>
      </c>
      <c r="BG254" s="142">
        <f t="shared" si="6"/>
        <v>0.3333333333333333</v>
      </c>
      <c r="BH254" s="142">
        <f t="shared" si="0"/>
        <v>-80</v>
      </c>
      <c r="BI254" s="142">
        <f t="shared" si="1"/>
        <v>-160</v>
      </c>
      <c r="BJ254" s="142">
        <f t="shared" si="2"/>
        <v>-120</v>
      </c>
      <c r="BL254" s="142">
        <f t="shared" si="7"/>
        <v>10</v>
      </c>
      <c r="BM254" s="142">
        <f t="shared" si="8"/>
        <v>0.3333333333333333</v>
      </c>
      <c r="BN254" s="142">
        <f t="shared" si="3"/>
        <v>-26.666666666666664</v>
      </c>
      <c r="BO254" s="142">
        <f t="shared" si="4"/>
        <v>-53.33333333333333</v>
      </c>
      <c r="BP254" s="142">
        <f t="shared" si="5"/>
        <v>-40</v>
      </c>
    </row>
    <row r="255" spans="22:68" ht="15" customHeight="1">
      <c r="V255" t="s">
        <v>630</v>
      </c>
      <c r="BF255" s="142">
        <v>11</v>
      </c>
      <c r="BG255" s="142">
        <f t="shared" si="6"/>
        <v>0.36666666666666664</v>
      </c>
      <c r="BH255" s="142">
        <f t="shared" si="0"/>
        <v>-80</v>
      </c>
      <c r="BI255" s="142">
        <f t="shared" si="1"/>
        <v>-160</v>
      </c>
      <c r="BJ255" s="142">
        <f t="shared" si="2"/>
        <v>-120</v>
      </c>
      <c r="BL255" s="142">
        <f t="shared" si="7"/>
        <v>11</v>
      </c>
      <c r="BM255" s="142">
        <f t="shared" si="8"/>
        <v>0.36666666666666664</v>
      </c>
      <c r="BN255" s="142">
        <f t="shared" si="3"/>
        <v>-29.333333333333332</v>
      </c>
      <c r="BO255" s="142">
        <f t="shared" si="4"/>
        <v>-58.666666666666664</v>
      </c>
      <c r="BP255" s="142">
        <f t="shared" si="5"/>
        <v>-44</v>
      </c>
    </row>
    <row r="256" spans="58:68" ht="15" customHeight="1">
      <c r="BF256" s="142">
        <v>12</v>
      </c>
      <c r="BG256" s="142">
        <f t="shared" si="6"/>
        <v>0.4</v>
      </c>
      <c r="BH256" s="142">
        <f t="shared" si="0"/>
        <v>-80</v>
      </c>
      <c r="BI256" s="142">
        <f t="shared" si="1"/>
        <v>-160</v>
      </c>
      <c r="BJ256" s="142">
        <f t="shared" si="2"/>
        <v>-120</v>
      </c>
      <c r="BL256" s="142">
        <f t="shared" si="7"/>
        <v>12</v>
      </c>
      <c r="BM256" s="142">
        <f t="shared" si="8"/>
        <v>0.4</v>
      </c>
      <c r="BN256" s="142">
        <f t="shared" si="3"/>
        <v>-32</v>
      </c>
      <c r="BO256" s="142">
        <f t="shared" si="4"/>
        <v>-64</v>
      </c>
      <c r="BP256" s="142">
        <f t="shared" si="5"/>
        <v>-48</v>
      </c>
    </row>
    <row r="257" spans="58:68" ht="15" customHeight="1">
      <c r="BF257" s="142">
        <v>13</v>
      </c>
      <c r="BG257" s="142">
        <f t="shared" si="6"/>
        <v>0.43333333333333335</v>
      </c>
      <c r="BH257" s="142">
        <f t="shared" si="0"/>
        <v>-80</v>
      </c>
      <c r="BI257" s="142">
        <f t="shared" si="1"/>
        <v>-160</v>
      </c>
      <c r="BJ257" s="142">
        <f t="shared" si="2"/>
        <v>-120</v>
      </c>
      <c r="BL257" s="142">
        <f t="shared" si="7"/>
        <v>13</v>
      </c>
      <c r="BM257" s="142">
        <f t="shared" si="8"/>
        <v>0.43333333333333335</v>
      </c>
      <c r="BN257" s="142">
        <f t="shared" si="3"/>
        <v>-34.66666666666667</v>
      </c>
      <c r="BO257" s="142">
        <f t="shared" si="4"/>
        <v>-69.33333333333334</v>
      </c>
      <c r="BP257" s="142">
        <f t="shared" si="5"/>
        <v>-52</v>
      </c>
    </row>
    <row r="258" spans="58:68" ht="15" customHeight="1">
      <c r="BF258" s="142">
        <v>14</v>
      </c>
      <c r="BG258" s="142">
        <f t="shared" si="6"/>
        <v>0.4666666666666667</v>
      </c>
      <c r="BH258" s="142">
        <f t="shared" si="0"/>
        <v>-80</v>
      </c>
      <c r="BI258" s="142">
        <f t="shared" si="1"/>
        <v>-160</v>
      </c>
      <c r="BJ258" s="142">
        <f t="shared" si="2"/>
        <v>-120</v>
      </c>
      <c r="BL258" s="142">
        <f t="shared" si="7"/>
        <v>14</v>
      </c>
      <c r="BM258" s="142">
        <f t="shared" si="8"/>
        <v>0.4666666666666667</v>
      </c>
      <c r="BN258" s="142">
        <f t="shared" si="3"/>
        <v>-37.333333333333336</v>
      </c>
      <c r="BO258" s="142">
        <f t="shared" si="4"/>
        <v>-74.66666666666667</v>
      </c>
      <c r="BP258" s="142">
        <f t="shared" si="5"/>
        <v>-56</v>
      </c>
    </row>
    <row r="259" spans="58:68" ht="15" customHeight="1">
      <c r="BF259" s="142">
        <v>15</v>
      </c>
      <c r="BG259" s="142">
        <f t="shared" si="6"/>
        <v>0.5</v>
      </c>
      <c r="BH259" s="142">
        <f t="shared" si="0"/>
        <v>-80</v>
      </c>
      <c r="BI259" s="142">
        <f t="shared" si="1"/>
        <v>-160</v>
      </c>
      <c r="BJ259" s="142">
        <f t="shared" si="2"/>
        <v>-120</v>
      </c>
      <c r="BL259" s="142">
        <f t="shared" si="7"/>
        <v>15</v>
      </c>
      <c r="BM259" s="142">
        <f t="shared" si="8"/>
        <v>0.5</v>
      </c>
      <c r="BN259" s="142">
        <f t="shared" si="3"/>
        <v>-40</v>
      </c>
      <c r="BO259" s="142">
        <f t="shared" si="4"/>
        <v>-80</v>
      </c>
      <c r="BP259" s="142">
        <f t="shared" si="5"/>
        <v>-60</v>
      </c>
    </row>
    <row r="260" spans="58:68" ht="15" customHeight="1">
      <c r="BF260" s="142">
        <v>16</v>
      </c>
      <c r="BG260" s="142">
        <f t="shared" si="6"/>
        <v>0.5333333333333333</v>
      </c>
      <c r="BH260" s="142">
        <f t="shared" si="0"/>
        <v>-80</v>
      </c>
      <c r="BI260" s="142">
        <f t="shared" si="1"/>
        <v>-160</v>
      </c>
      <c r="BJ260" s="142">
        <f t="shared" si="2"/>
        <v>-120</v>
      </c>
      <c r="BL260" s="142">
        <f t="shared" si="7"/>
        <v>16</v>
      </c>
      <c r="BM260" s="142">
        <f t="shared" si="8"/>
        <v>0.5333333333333333</v>
      </c>
      <c r="BN260" s="142">
        <f t="shared" si="3"/>
        <v>-42.666666666666664</v>
      </c>
      <c r="BO260" s="142">
        <f t="shared" si="4"/>
        <v>-85.33333333333333</v>
      </c>
      <c r="BP260" s="142">
        <f t="shared" si="5"/>
        <v>-64</v>
      </c>
    </row>
    <row r="261" spans="58:68" ht="15" customHeight="1">
      <c r="BF261" s="142">
        <v>17</v>
      </c>
      <c r="BG261" s="142">
        <f t="shared" si="6"/>
        <v>0.5666666666666667</v>
      </c>
      <c r="BH261" s="142">
        <f t="shared" si="0"/>
        <v>-80</v>
      </c>
      <c r="BI261" s="142">
        <f t="shared" si="1"/>
        <v>-160</v>
      </c>
      <c r="BJ261" s="142">
        <f t="shared" si="2"/>
        <v>-120</v>
      </c>
      <c r="BL261" s="142">
        <f t="shared" si="7"/>
        <v>17</v>
      </c>
      <c r="BM261" s="142">
        <f t="shared" si="8"/>
        <v>0.5666666666666667</v>
      </c>
      <c r="BN261" s="142">
        <f t="shared" si="3"/>
        <v>-45.33333333333333</v>
      </c>
      <c r="BO261" s="142">
        <f t="shared" si="4"/>
        <v>-90.66666666666666</v>
      </c>
      <c r="BP261" s="142">
        <f t="shared" si="5"/>
        <v>-68</v>
      </c>
    </row>
    <row r="262" spans="58:68" ht="15" customHeight="1">
      <c r="BF262" s="142">
        <v>18</v>
      </c>
      <c r="BG262" s="142">
        <f t="shared" si="6"/>
        <v>0.6</v>
      </c>
      <c r="BH262" s="142">
        <f t="shared" si="0"/>
        <v>-80</v>
      </c>
      <c r="BI262" s="142">
        <f t="shared" si="1"/>
        <v>-160</v>
      </c>
      <c r="BJ262" s="142">
        <f t="shared" si="2"/>
        <v>-120</v>
      </c>
      <c r="BL262" s="142">
        <f t="shared" si="7"/>
        <v>18</v>
      </c>
      <c r="BM262" s="142">
        <f t="shared" si="8"/>
        <v>0.6</v>
      </c>
      <c r="BN262" s="142">
        <f t="shared" si="3"/>
        <v>-48</v>
      </c>
      <c r="BO262" s="142">
        <f t="shared" si="4"/>
        <v>-96</v>
      </c>
      <c r="BP262" s="142">
        <f t="shared" si="5"/>
        <v>-72</v>
      </c>
    </row>
    <row r="263" spans="58:68" ht="15" customHeight="1">
      <c r="BF263" s="142">
        <v>19</v>
      </c>
      <c r="BG263" s="142">
        <f t="shared" si="6"/>
        <v>0.6333333333333333</v>
      </c>
      <c r="BH263" s="142">
        <f t="shared" si="0"/>
        <v>-80</v>
      </c>
      <c r="BI263" s="142">
        <f t="shared" si="1"/>
        <v>-160</v>
      </c>
      <c r="BJ263" s="142">
        <f t="shared" si="2"/>
        <v>-120</v>
      </c>
      <c r="BL263" s="142">
        <f t="shared" si="7"/>
        <v>19</v>
      </c>
      <c r="BM263" s="142">
        <f t="shared" si="8"/>
        <v>0.6333333333333333</v>
      </c>
      <c r="BN263" s="142">
        <f t="shared" si="3"/>
        <v>-50.666666666666664</v>
      </c>
      <c r="BO263" s="142">
        <f t="shared" si="4"/>
        <v>-101.33333333333333</v>
      </c>
      <c r="BP263" s="142">
        <f t="shared" si="5"/>
        <v>-76</v>
      </c>
    </row>
    <row r="264" spans="58:68" ht="15" customHeight="1">
      <c r="BF264" s="142">
        <v>20</v>
      </c>
      <c r="BG264" s="142">
        <f t="shared" si="6"/>
        <v>0.6666666666666666</v>
      </c>
      <c r="BH264" s="142">
        <f t="shared" si="0"/>
        <v>-80</v>
      </c>
      <c r="BI264" s="142">
        <f t="shared" si="1"/>
        <v>-160</v>
      </c>
      <c r="BJ264" s="142">
        <f t="shared" si="2"/>
        <v>-120</v>
      </c>
      <c r="BL264" s="142">
        <f t="shared" si="7"/>
        <v>20</v>
      </c>
      <c r="BM264" s="142">
        <f t="shared" si="8"/>
        <v>0.6666666666666666</v>
      </c>
      <c r="BN264" s="142">
        <f t="shared" si="3"/>
        <v>-53.33333333333333</v>
      </c>
      <c r="BO264" s="142">
        <f t="shared" si="4"/>
        <v>-106.66666666666666</v>
      </c>
      <c r="BP264" s="142">
        <f t="shared" si="5"/>
        <v>-80</v>
      </c>
    </row>
    <row r="265" spans="58:68" ht="15" customHeight="1">
      <c r="BF265" s="142">
        <v>21</v>
      </c>
      <c r="BG265" s="142">
        <f t="shared" si="6"/>
        <v>0.7</v>
      </c>
      <c r="BH265" s="142">
        <f t="shared" si="0"/>
        <v>-80</v>
      </c>
      <c r="BI265" s="142">
        <f t="shared" si="1"/>
        <v>-160</v>
      </c>
      <c r="BJ265" s="142">
        <f t="shared" si="2"/>
        <v>-120</v>
      </c>
      <c r="BL265" s="142">
        <f t="shared" si="7"/>
        <v>21</v>
      </c>
      <c r="BM265" s="142">
        <f t="shared" si="8"/>
        <v>0.7</v>
      </c>
      <c r="BN265" s="142">
        <f t="shared" si="3"/>
        <v>-56</v>
      </c>
      <c r="BO265" s="142">
        <f t="shared" si="4"/>
        <v>-112</v>
      </c>
      <c r="BP265" s="142">
        <f t="shared" si="5"/>
        <v>-84</v>
      </c>
    </row>
    <row r="266" spans="58:68" ht="15" customHeight="1">
      <c r="BF266" s="142">
        <v>22</v>
      </c>
      <c r="BG266" s="142">
        <f t="shared" si="6"/>
        <v>0.7333333333333333</v>
      </c>
      <c r="BH266" s="142">
        <f t="shared" si="0"/>
        <v>-80</v>
      </c>
      <c r="BI266" s="142">
        <f t="shared" si="1"/>
        <v>-160</v>
      </c>
      <c r="BJ266" s="142">
        <f t="shared" si="2"/>
        <v>-120</v>
      </c>
      <c r="BL266" s="142">
        <f t="shared" si="7"/>
        <v>22</v>
      </c>
      <c r="BM266" s="142">
        <f t="shared" si="8"/>
        <v>0.7333333333333333</v>
      </c>
      <c r="BN266" s="142">
        <f t="shared" si="3"/>
        <v>-58.666666666666664</v>
      </c>
      <c r="BO266" s="142">
        <f t="shared" si="4"/>
        <v>-117.33333333333333</v>
      </c>
      <c r="BP266" s="142">
        <f t="shared" si="5"/>
        <v>-88</v>
      </c>
    </row>
    <row r="267" spans="58:68" ht="15" customHeight="1">
      <c r="BF267" s="142">
        <v>23</v>
      </c>
      <c r="BG267" s="142">
        <f t="shared" si="6"/>
        <v>0.7666666666666666</v>
      </c>
      <c r="BH267" s="142">
        <f t="shared" si="0"/>
        <v>-80</v>
      </c>
      <c r="BI267" s="142">
        <f t="shared" si="1"/>
        <v>-160</v>
      </c>
      <c r="BJ267" s="142">
        <f t="shared" si="2"/>
        <v>-120</v>
      </c>
      <c r="BL267" s="142">
        <f t="shared" si="7"/>
        <v>23</v>
      </c>
      <c r="BM267" s="142">
        <f t="shared" si="8"/>
        <v>0.7666666666666666</v>
      </c>
      <c r="BN267" s="142">
        <f t="shared" si="3"/>
        <v>-61.33333333333333</v>
      </c>
      <c r="BO267" s="142">
        <f t="shared" si="4"/>
        <v>-122.66666666666666</v>
      </c>
      <c r="BP267" s="142">
        <f t="shared" si="5"/>
        <v>-92</v>
      </c>
    </row>
    <row r="268" spans="58:68" ht="15" customHeight="1">
      <c r="BF268" s="142">
        <v>24</v>
      </c>
      <c r="BG268" s="142">
        <f t="shared" si="6"/>
        <v>0.8</v>
      </c>
      <c r="BH268" s="142">
        <f t="shared" si="0"/>
        <v>-80</v>
      </c>
      <c r="BI268" s="142">
        <f t="shared" si="1"/>
        <v>-160</v>
      </c>
      <c r="BJ268" s="142">
        <f t="shared" si="2"/>
        <v>-120</v>
      </c>
      <c r="BL268" s="142">
        <f t="shared" si="7"/>
        <v>24</v>
      </c>
      <c r="BM268" s="142">
        <f t="shared" si="8"/>
        <v>0.8</v>
      </c>
      <c r="BN268" s="142">
        <f t="shared" si="3"/>
        <v>-64</v>
      </c>
      <c r="BO268" s="142">
        <f t="shared" si="4"/>
        <v>-128</v>
      </c>
      <c r="BP268" s="142">
        <f t="shared" si="5"/>
        <v>-96</v>
      </c>
    </row>
    <row r="269" spans="17:68" ht="15" customHeight="1">
      <c r="Q269" s="94" t="s">
        <v>545</v>
      </c>
      <c r="R269" t="s">
        <v>546</v>
      </c>
      <c r="V269" t="s">
        <v>635</v>
      </c>
      <c r="Y269" s="96" t="s">
        <v>684</v>
      </c>
      <c r="BF269" s="142">
        <v>25</v>
      </c>
      <c r="BG269" s="142">
        <f t="shared" si="6"/>
        <v>0.8333333333333334</v>
      </c>
      <c r="BH269" s="142">
        <f t="shared" si="0"/>
        <v>-80</v>
      </c>
      <c r="BI269" s="142">
        <f t="shared" si="1"/>
        <v>-160</v>
      </c>
      <c r="BJ269" s="142">
        <f t="shared" si="2"/>
        <v>-120</v>
      </c>
      <c r="BL269" s="142">
        <f t="shared" si="7"/>
        <v>25</v>
      </c>
      <c r="BM269" s="142">
        <f t="shared" si="8"/>
        <v>0.8333333333333334</v>
      </c>
      <c r="BN269" s="142">
        <f t="shared" si="3"/>
        <v>-66.66666666666667</v>
      </c>
      <c r="BO269" s="142">
        <f t="shared" si="4"/>
        <v>-133.33333333333334</v>
      </c>
      <c r="BP269" s="142">
        <f t="shared" si="5"/>
        <v>-100</v>
      </c>
    </row>
    <row r="270" spans="17:68" ht="15" customHeight="1">
      <c r="Q270" s="94" t="s">
        <v>547</v>
      </c>
      <c r="R270" t="s">
        <v>546</v>
      </c>
      <c r="V270" t="s">
        <v>636</v>
      </c>
      <c r="Y270" s="96" t="s">
        <v>683</v>
      </c>
      <c r="AE270" s="42" t="s">
        <v>639</v>
      </c>
      <c r="BF270" s="142">
        <v>26</v>
      </c>
      <c r="BG270" s="142">
        <f t="shared" si="6"/>
        <v>0.8666666666666667</v>
      </c>
      <c r="BH270" s="142">
        <f t="shared" si="0"/>
        <v>-80</v>
      </c>
      <c r="BI270" s="142">
        <f t="shared" si="1"/>
        <v>-160</v>
      </c>
      <c r="BJ270" s="142">
        <f t="shared" si="2"/>
        <v>-120</v>
      </c>
      <c r="BL270" s="142">
        <f t="shared" si="7"/>
        <v>26</v>
      </c>
      <c r="BM270" s="142">
        <f t="shared" si="8"/>
        <v>0.8666666666666667</v>
      </c>
      <c r="BN270" s="142">
        <f t="shared" si="3"/>
        <v>-69.33333333333334</v>
      </c>
      <c r="BO270" s="142">
        <f t="shared" si="4"/>
        <v>-138.66666666666669</v>
      </c>
      <c r="BP270" s="142">
        <f t="shared" si="5"/>
        <v>-104</v>
      </c>
    </row>
    <row r="271" spans="17:68" ht="15" customHeight="1">
      <c r="Q271" s="94" t="s">
        <v>548</v>
      </c>
      <c r="R271" t="s">
        <v>546</v>
      </c>
      <c r="V271" t="s">
        <v>637</v>
      </c>
      <c r="Y271" s="96" t="s">
        <v>638</v>
      </c>
      <c r="BF271" s="142">
        <v>27</v>
      </c>
      <c r="BG271" s="142">
        <f t="shared" si="6"/>
        <v>0.9</v>
      </c>
      <c r="BH271" s="142">
        <f t="shared" si="0"/>
        <v>-80</v>
      </c>
      <c r="BI271" s="142">
        <f t="shared" si="1"/>
        <v>-160</v>
      </c>
      <c r="BJ271" s="142">
        <f t="shared" si="2"/>
        <v>-120</v>
      </c>
      <c r="BL271" s="142">
        <f t="shared" si="7"/>
        <v>27</v>
      </c>
      <c r="BM271" s="142">
        <f t="shared" si="8"/>
        <v>0.9</v>
      </c>
      <c r="BN271" s="142">
        <f t="shared" si="3"/>
        <v>-72</v>
      </c>
      <c r="BO271" s="142">
        <f t="shared" si="4"/>
        <v>-144</v>
      </c>
      <c r="BP271" s="142">
        <f t="shared" si="5"/>
        <v>-108</v>
      </c>
    </row>
    <row r="272" spans="22:68" ht="15" customHeight="1">
      <c r="V272" t="s">
        <v>628</v>
      </c>
      <c r="BF272" s="142">
        <v>28</v>
      </c>
      <c r="BG272" s="142">
        <f t="shared" si="6"/>
        <v>0.9333333333333333</v>
      </c>
      <c r="BH272" s="142">
        <f t="shared" si="0"/>
        <v>-80</v>
      </c>
      <c r="BI272" s="142">
        <f t="shared" si="1"/>
        <v>-160</v>
      </c>
      <c r="BJ272" s="142">
        <f t="shared" si="2"/>
        <v>-120</v>
      </c>
      <c r="BL272" s="142">
        <f t="shared" si="7"/>
        <v>28</v>
      </c>
      <c r="BM272" s="142">
        <f t="shared" si="8"/>
        <v>0.9333333333333333</v>
      </c>
      <c r="BN272" s="142">
        <f t="shared" si="3"/>
        <v>-74.66666666666667</v>
      </c>
      <c r="BO272" s="142">
        <f t="shared" si="4"/>
        <v>-149.33333333333334</v>
      </c>
      <c r="BP272" s="142">
        <f t="shared" si="5"/>
        <v>-112</v>
      </c>
    </row>
    <row r="273" spans="1:68" ht="15" customHeight="1">
      <c r="A273" s="3" t="s">
        <v>606</v>
      </c>
      <c r="Q273" t="s">
        <v>634</v>
      </c>
      <c r="T273">
        <v>0</v>
      </c>
      <c r="V273" t="s">
        <v>629</v>
      </c>
      <c r="BF273" s="142">
        <v>29</v>
      </c>
      <c r="BG273" s="142">
        <f t="shared" si="6"/>
        <v>0.9666666666666667</v>
      </c>
      <c r="BH273" s="142">
        <f t="shared" si="0"/>
        <v>-80</v>
      </c>
      <c r="BI273" s="142">
        <f t="shared" si="1"/>
        <v>-160</v>
      </c>
      <c r="BJ273" s="142">
        <f t="shared" si="2"/>
        <v>-120</v>
      </c>
      <c r="BL273" s="142">
        <f t="shared" si="7"/>
        <v>29</v>
      </c>
      <c r="BM273" s="142">
        <f t="shared" si="8"/>
        <v>0.9666666666666667</v>
      </c>
      <c r="BN273" s="142">
        <f t="shared" si="3"/>
        <v>-77.33333333333333</v>
      </c>
      <c r="BO273" s="142">
        <f t="shared" si="4"/>
        <v>-154.66666666666666</v>
      </c>
      <c r="BP273" s="142">
        <f t="shared" si="5"/>
        <v>-116</v>
      </c>
    </row>
    <row r="274" spans="9:68" ht="15" customHeight="1">
      <c r="I274" s="3" t="s">
        <v>90</v>
      </c>
      <c r="V274" t="s">
        <v>630</v>
      </c>
      <c r="BF274" s="142">
        <v>30</v>
      </c>
      <c r="BG274" s="142">
        <f t="shared" si="6"/>
        <v>1</v>
      </c>
      <c r="BH274" s="142">
        <f t="shared" si="0"/>
        <v>-80</v>
      </c>
      <c r="BI274" s="142">
        <f t="shared" si="1"/>
        <v>-160</v>
      </c>
      <c r="BJ274" s="142">
        <f t="shared" si="2"/>
        <v>-120</v>
      </c>
      <c r="BL274" s="142">
        <f t="shared" si="7"/>
        <v>30</v>
      </c>
      <c r="BM274" s="142">
        <f t="shared" si="8"/>
        <v>1</v>
      </c>
      <c r="BN274" s="142">
        <f t="shared" si="3"/>
        <v>-80</v>
      </c>
      <c r="BO274" s="142">
        <f t="shared" si="4"/>
        <v>-160</v>
      </c>
      <c r="BP274" s="142">
        <f t="shared" si="5"/>
        <v>-120</v>
      </c>
    </row>
    <row r="275" spans="58:68" ht="15" customHeight="1">
      <c r="BF275" s="142">
        <v>31</v>
      </c>
      <c r="BG275" s="142">
        <f t="shared" si="6"/>
        <v>1.0333333333333332</v>
      </c>
      <c r="BH275" s="142">
        <f t="shared" si="0"/>
        <v>-80</v>
      </c>
      <c r="BI275" s="142">
        <f t="shared" si="1"/>
        <v>-160</v>
      </c>
      <c r="BJ275" s="142">
        <f t="shared" si="2"/>
        <v>-120</v>
      </c>
      <c r="BL275" s="142">
        <f t="shared" si="7"/>
        <v>31</v>
      </c>
      <c r="BM275" s="142">
        <f t="shared" si="8"/>
        <v>1.0333333333333332</v>
      </c>
      <c r="BN275" s="142">
        <f t="shared" si="3"/>
        <v>-82.66666666666666</v>
      </c>
      <c r="BO275" s="142">
        <f t="shared" si="4"/>
        <v>-165.33333333333331</v>
      </c>
      <c r="BP275" s="142">
        <f t="shared" si="5"/>
        <v>-123.99999999999999</v>
      </c>
    </row>
    <row r="276" spans="58:68" ht="15" customHeight="1">
      <c r="BF276" s="142">
        <v>32</v>
      </c>
      <c r="BG276" s="142">
        <f t="shared" si="6"/>
        <v>1.0666666666666667</v>
      </c>
      <c r="BH276" s="142">
        <f t="shared" si="0"/>
        <v>-80</v>
      </c>
      <c r="BI276" s="142">
        <f t="shared" si="1"/>
        <v>-160</v>
      </c>
      <c r="BJ276" s="142">
        <f t="shared" si="2"/>
        <v>-120</v>
      </c>
      <c r="BL276" s="142">
        <f t="shared" si="7"/>
        <v>32</v>
      </c>
      <c r="BM276" s="142">
        <f t="shared" si="8"/>
        <v>1.0666666666666667</v>
      </c>
      <c r="BN276" s="142">
        <f t="shared" si="3"/>
        <v>-85.33333333333333</v>
      </c>
      <c r="BO276" s="142">
        <f t="shared" si="4"/>
        <v>-170.66666666666666</v>
      </c>
      <c r="BP276" s="142">
        <f t="shared" si="5"/>
        <v>-128</v>
      </c>
    </row>
    <row r="277" spans="58:68" ht="15" customHeight="1">
      <c r="BF277" s="142">
        <v>33</v>
      </c>
      <c r="BG277" s="142">
        <f t="shared" si="6"/>
        <v>1.1</v>
      </c>
      <c r="BH277" s="142">
        <f t="shared" si="0"/>
        <v>-80</v>
      </c>
      <c r="BI277" s="142">
        <f t="shared" si="1"/>
        <v>-160</v>
      </c>
      <c r="BJ277" s="142">
        <f t="shared" si="2"/>
        <v>-120</v>
      </c>
      <c r="BL277" s="142">
        <f t="shared" si="7"/>
        <v>33</v>
      </c>
      <c r="BM277" s="142">
        <f t="shared" si="8"/>
        <v>1.1</v>
      </c>
      <c r="BN277" s="142">
        <f t="shared" si="3"/>
        <v>-88</v>
      </c>
      <c r="BO277" s="142">
        <f t="shared" si="4"/>
        <v>-176</v>
      </c>
      <c r="BP277" s="142">
        <f t="shared" si="5"/>
        <v>-132</v>
      </c>
    </row>
    <row r="278" spans="58:68" ht="15" customHeight="1">
      <c r="BF278" s="142">
        <v>34</v>
      </c>
      <c r="BG278" s="142">
        <f t="shared" si="6"/>
        <v>1.1333333333333333</v>
      </c>
      <c r="BH278" s="142">
        <f t="shared" si="0"/>
        <v>-80</v>
      </c>
      <c r="BI278" s="142">
        <f t="shared" si="1"/>
        <v>-160</v>
      </c>
      <c r="BJ278" s="142">
        <f t="shared" si="2"/>
        <v>-120</v>
      </c>
      <c r="BL278" s="142">
        <f t="shared" si="7"/>
        <v>34</v>
      </c>
      <c r="BM278" s="142">
        <f t="shared" si="8"/>
        <v>1.1333333333333333</v>
      </c>
      <c r="BN278" s="142">
        <f t="shared" si="3"/>
        <v>-90.66666666666666</v>
      </c>
      <c r="BO278" s="142">
        <f t="shared" si="4"/>
        <v>-181.33333333333331</v>
      </c>
      <c r="BP278" s="142">
        <f t="shared" si="5"/>
        <v>-136</v>
      </c>
    </row>
    <row r="279" spans="58:68" ht="15" customHeight="1">
      <c r="BF279" s="142">
        <v>35</v>
      </c>
      <c r="BG279" s="142">
        <f t="shared" si="6"/>
        <v>1.1666666666666667</v>
      </c>
      <c r="BH279" s="142">
        <f t="shared" si="0"/>
        <v>-80</v>
      </c>
      <c r="BI279" s="142">
        <f t="shared" si="1"/>
        <v>-160</v>
      </c>
      <c r="BJ279" s="142">
        <f t="shared" si="2"/>
        <v>-120</v>
      </c>
      <c r="BL279" s="142">
        <f t="shared" si="7"/>
        <v>35</v>
      </c>
      <c r="BM279" s="142">
        <f t="shared" si="8"/>
        <v>1.1666666666666667</v>
      </c>
      <c r="BN279" s="142">
        <f t="shared" si="3"/>
        <v>-93.33333333333334</v>
      </c>
      <c r="BO279" s="142">
        <f t="shared" si="4"/>
        <v>-186.66666666666669</v>
      </c>
      <c r="BP279" s="142">
        <f t="shared" si="5"/>
        <v>-140</v>
      </c>
    </row>
    <row r="280" spans="58:68" ht="15" customHeight="1">
      <c r="BF280" s="142">
        <v>36</v>
      </c>
      <c r="BG280" s="142">
        <f t="shared" si="6"/>
        <v>1.2</v>
      </c>
      <c r="BH280" s="142">
        <f t="shared" si="0"/>
        <v>-80</v>
      </c>
      <c r="BI280" s="142">
        <f t="shared" si="1"/>
        <v>-160</v>
      </c>
      <c r="BJ280" s="142">
        <f t="shared" si="2"/>
        <v>-120</v>
      </c>
      <c r="BL280" s="142">
        <f t="shared" si="7"/>
        <v>36</v>
      </c>
      <c r="BM280" s="142">
        <f t="shared" si="8"/>
        <v>1.2</v>
      </c>
      <c r="BN280" s="142">
        <f t="shared" si="3"/>
        <v>-96</v>
      </c>
      <c r="BO280" s="142">
        <f t="shared" si="4"/>
        <v>-192</v>
      </c>
      <c r="BP280" s="142">
        <f t="shared" si="5"/>
        <v>-144</v>
      </c>
    </row>
    <row r="281" spans="58:68" ht="15" customHeight="1">
      <c r="BF281" s="142">
        <v>37</v>
      </c>
      <c r="BG281" s="142">
        <f t="shared" si="6"/>
        <v>1.2333333333333334</v>
      </c>
      <c r="BH281" s="142">
        <f t="shared" si="0"/>
        <v>-80</v>
      </c>
      <c r="BI281" s="142">
        <f t="shared" si="1"/>
        <v>-160</v>
      </c>
      <c r="BJ281" s="142">
        <f t="shared" si="2"/>
        <v>-120</v>
      </c>
      <c r="BL281" s="142">
        <f t="shared" si="7"/>
        <v>37</v>
      </c>
      <c r="BM281" s="142">
        <f t="shared" si="8"/>
        <v>1.2333333333333334</v>
      </c>
      <c r="BN281" s="142">
        <f t="shared" si="3"/>
        <v>-98.66666666666667</v>
      </c>
      <c r="BO281" s="142">
        <f t="shared" si="4"/>
        <v>-197.33333333333334</v>
      </c>
      <c r="BP281" s="142">
        <f t="shared" si="5"/>
        <v>-148</v>
      </c>
    </row>
    <row r="282" spans="58:68" ht="15" customHeight="1">
      <c r="BF282" s="142">
        <v>38</v>
      </c>
      <c r="BG282" s="142">
        <f t="shared" si="6"/>
        <v>1.2666666666666666</v>
      </c>
      <c r="BH282" s="142">
        <f t="shared" si="0"/>
        <v>-80</v>
      </c>
      <c r="BI282" s="142">
        <f t="shared" si="1"/>
        <v>-160</v>
      </c>
      <c r="BJ282" s="142">
        <f t="shared" si="2"/>
        <v>-120</v>
      </c>
      <c r="BL282" s="142">
        <f t="shared" si="7"/>
        <v>38</v>
      </c>
      <c r="BM282" s="142">
        <f t="shared" si="8"/>
        <v>1.2666666666666666</v>
      </c>
      <c r="BN282" s="142">
        <f t="shared" si="3"/>
        <v>-101.33333333333333</v>
      </c>
      <c r="BO282" s="142">
        <f t="shared" si="4"/>
        <v>-202.66666666666666</v>
      </c>
      <c r="BP282" s="142">
        <f t="shared" si="5"/>
        <v>-152</v>
      </c>
    </row>
    <row r="283" spans="58:68" ht="15" customHeight="1">
      <c r="BF283" s="142">
        <v>39</v>
      </c>
      <c r="BG283" s="142">
        <f t="shared" si="6"/>
        <v>1.3</v>
      </c>
      <c r="BH283" s="142">
        <f t="shared" si="0"/>
        <v>-80</v>
      </c>
      <c r="BI283" s="142">
        <f t="shared" si="1"/>
        <v>-160</v>
      </c>
      <c r="BJ283" s="142">
        <f t="shared" si="2"/>
        <v>-120</v>
      </c>
      <c r="BL283" s="142">
        <f t="shared" si="7"/>
        <v>39</v>
      </c>
      <c r="BM283" s="142">
        <f t="shared" si="8"/>
        <v>1.3</v>
      </c>
      <c r="BN283" s="142">
        <f t="shared" si="3"/>
        <v>-104</v>
      </c>
      <c r="BO283" s="142">
        <f t="shared" si="4"/>
        <v>-208</v>
      </c>
      <c r="BP283" s="142">
        <f t="shared" si="5"/>
        <v>-156</v>
      </c>
    </row>
    <row r="284" spans="58:68" ht="15" customHeight="1">
      <c r="BF284" s="142">
        <v>40</v>
      </c>
      <c r="BG284" s="142">
        <f t="shared" si="6"/>
        <v>1.3333333333333333</v>
      </c>
      <c r="BH284" s="142">
        <f t="shared" si="0"/>
        <v>-80</v>
      </c>
      <c r="BI284" s="142">
        <f t="shared" si="1"/>
        <v>-160</v>
      </c>
      <c r="BJ284" s="142">
        <f t="shared" si="2"/>
        <v>-120</v>
      </c>
      <c r="BL284" s="142">
        <f t="shared" si="7"/>
        <v>40</v>
      </c>
      <c r="BM284" s="142">
        <f t="shared" si="8"/>
        <v>1.3333333333333333</v>
      </c>
      <c r="BN284" s="142">
        <f t="shared" si="3"/>
        <v>-106.66666666666666</v>
      </c>
      <c r="BO284" s="142">
        <f t="shared" si="4"/>
        <v>-213.33333333333331</v>
      </c>
      <c r="BP284" s="142">
        <f t="shared" si="5"/>
        <v>-160</v>
      </c>
    </row>
    <row r="285" spans="47:68" ht="15" customHeight="1">
      <c r="AU285" s="147"/>
      <c r="BF285" s="142">
        <v>41</v>
      </c>
      <c r="BG285" s="142">
        <f t="shared" si="6"/>
        <v>1.3666666666666667</v>
      </c>
      <c r="BH285" s="142">
        <f t="shared" si="0"/>
        <v>-80</v>
      </c>
      <c r="BI285" s="142">
        <f t="shared" si="1"/>
        <v>-160</v>
      </c>
      <c r="BJ285" s="142">
        <f t="shared" si="2"/>
        <v>-120</v>
      </c>
      <c r="BL285" s="142">
        <f t="shared" si="7"/>
        <v>41</v>
      </c>
      <c r="BM285" s="142">
        <f t="shared" si="8"/>
        <v>1.3666666666666667</v>
      </c>
      <c r="BN285" s="142">
        <f t="shared" si="3"/>
        <v>-109.33333333333334</v>
      </c>
      <c r="BO285" s="142">
        <f t="shared" si="4"/>
        <v>-218.66666666666669</v>
      </c>
      <c r="BP285" s="142">
        <f t="shared" si="5"/>
        <v>-164</v>
      </c>
    </row>
    <row r="286" spans="58:68" ht="15" customHeight="1">
      <c r="BF286" s="142">
        <v>42</v>
      </c>
      <c r="BG286" s="142">
        <f t="shared" si="6"/>
        <v>1.4</v>
      </c>
      <c r="BH286" s="142">
        <f t="shared" si="0"/>
        <v>-80</v>
      </c>
      <c r="BI286" s="142">
        <f t="shared" si="1"/>
        <v>-160</v>
      </c>
      <c r="BJ286" s="142">
        <f t="shared" si="2"/>
        <v>-120</v>
      </c>
      <c r="BL286" s="142">
        <f t="shared" si="7"/>
        <v>42</v>
      </c>
      <c r="BM286" s="142">
        <f t="shared" si="8"/>
        <v>1.4</v>
      </c>
      <c r="BN286" s="142">
        <f t="shared" si="3"/>
        <v>-112</v>
      </c>
      <c r="BO286" s="142">
        <f t="shared" si="4"/>
        <v>-224</v>
      </c>
      <c r="BP286" s="142">
        <f t="shared" si="5"/>
        <v>-168</v>
      </c>
    </row>
    <row r="287" spans="58:68" ht="15" customHeight="1">
      <c r="BF287" s="142">
        <v>43</v>
      </c>
      <c r="BG287" s="142">
        <f t="shared" si="6"/>
        <v>1.4333333333333333</v>
      </c>
      <c r="BH287" s="142">
        <f t="shared" si="0"/>
        <v>-80</v>
      </c>
      <c r="BI287" s="142">
        <f t="shared" si="1"/>
        <v>-160</v>
      </c>
      <c r="BJ287" s="142">
        <f t="shared" si="2"/>
        <v>-120</v>
      </c>
      <c r="BL287" s="142">
        <f t="shared" si="7"/>
        <v>43</v>
      </c>
      <c r="BM287" s="142">
        <f t="shared" si="8"/>
        <v>1.4333333333333333</v>
      </c>
      <c r="BN287" s="142">
        <f t="shared" si="3"/>
        <v>-114.66666666666667</v>
      </c>
      <c r="BO287" s="142">
        <f t="shared" si="4"/>
        <v>-229.33333333333334</v>
      </c>
      <c r="BP287" s="142">
        <f t="shared" si="5"/>
        <v>-172</v>
      </c>
    </row>
    <row r="288" spans="58:68" ht="15" customHeight="1">
      <c r="BF288" s="142">
        <v>44</v>
      </c>
      <c r="BG288" s="142">
        <f t="shared" si="6"/>
        <v>1.4666666666666666</v>
      </c>
      <c r="BH288" s="142">
        <f t="shared" si="0"/>
        <v>-80</v>
      </c>
      <c r="BI288" s="142">
        <f t="shared" si="1"/>
        <v>-160</v>
      </c>
      <c r="BJ288" s="142">
        <f t="shared" si="2"/>
        <v>-120</v>
      </c>
      <c r="BL288" s="142">
        <f t="shared" si="7"/>
        <v>44</v>
      </c>
      <c r="BM288" s="142">
        <f t="shared" si="8"/>
        <v>1.4666666666666666</v>
      </c>
      <c r="BN288" s="142">
        <f t="shared" si="3"/>
        <v>-117.33333333333333</v>
      </c>
      <c r="BO288" s="142">
        <f t="shared" si="4"/>
        <v>-234.66666666666666</v>
      </c>
      <c r="BP288" s="142">
        <f t="shared" si="5"/>
        <v>-176</v>
      </c>
    </row>
    <row r="289" spans="58:68" ht="15" customHeight="1">
      <c r="BF289" s="142">
        <v>45</v>
      </c>
      <c r="BG289" s="142">
        <f t="shared" si="6"/>
        <v>1.5</v>
      </c>
      <c r="BH289" s="142">
        <f t="shared" si="0"/>
        <v>-80</v>
      </c>
      <c r="BI289" s="142">
        <f t="shared" si="1"/>
        <v>-160</v>
      </c>
      <c r="BJ289" s="142">
        <f t="shared" si="2"/>
        <v>-120</v>
      </c>
      <c r="BL289" s="142">
        <f t="shared" si="7"/>
        <v>45</v>
      </c>
      <c r="BM289" s="142">
        <f t="shared" si="8"/>
        <v>1.5</v>
      </c>
      <c r="BN289" s="142">
        <f t="shared" si="3"/>
        <v>-120</v>
      </c>
      <c r="BO289" s="142">
        <f t="shared" si="4"/>
        <v>-240</v>
      </c>
      <c r="BP289" s="142">
        <f t="shared" si="5"/>
        <v>-180</v>
      </c>
    </row>
    <row r="290" spans="58:68" ht="15" customHeight="1">
      <c r="BF290" s="142">
        <v>46</v>
      </c>
      <c r="BG290" s="142">
        <f t="shared" si="6"/>
        <v>1.5333333333333332</v>
      </c>
      <c r="BH290" s="142">
        <f t="shared" si="0"/>
        <v>-80</v>
      </c>
      <c r="BI290" s="142">
        <f t="shared" si="1"/>
        <v>-160</v>
      </c>
      <c r="BJ290" s="142">
        <f t="shared" si="2"/>
        <v>-120</v>
      </c>
      <c r="BL290" s="142">
        <f t="shared" si="7"/>
        <v>46</v>
      </c>
      <c r="BM290" s="142">
        <f t="shared" si="8"/>
        <v>1.5333333333333332</v>
      </c>
      <c r="BN290" s="142">
        <f t="shared" si="3"/>
        <v>-122.66666666666666</v>
      </c>
      <c r="BO290" s="142">
        <f t="shared" si="4"/>
        <v>-245.33333333333331</v>
      </c>
      <c r="BP290" s="142">
        <f t="shared" si="5"/>
        <v>-184</v>
      </c>
    </row>
    <row r="291" spans="1:68" ht="15" customHeight="1">
      <c r="A291" s="94" t="s">
        <v>565</v>
      </c>
      <c r="BF291" s="142">
        <v>47</v>
      </c>
      <c r="BG291" s="142">
        <f t="shared" si="6"/>
        <v>1.5666666666666667</v>
      </c>
      <c r="BH291" s="142">
        <f t="shared" si="0"/>
        <v>-80</v>
      </c>
      <c r="BI291" s="142">
        <f t="shared" si="1"/>
        <v>-160</v>
      </c>
      <c r="BJ291" s="142">
        <f t="shared" si="2"/>
        <v>-120</v>
      </c>
      <c r="BL291" s="142">
        <f t="shared" si="7"/>
        <v>47</v>
      </c>
      <c r="BM291" s="142">
        <f t="shared" si="8"/>
        <v>1.5666666666666667</v>
      </c>
      <c r="BN291" s="142">
        <f t="shared" si="3"/>
        <v>-125.33333333333333</v>
      </c>
      <c r="BO291" s="142">
        <f t="shared" si="4"/>
        <v>-250.66666666666666</v>
      </c>
      <c r="BP291" s="142">
        <f t="shared" si="5"/>
        <v>-188</v>
      </c>
    </row>
    <row r="292" spans="26:68" ht="15" customHeight="1">
      <c r="Z292" s="142" t="s">
        <v>348</v>
      </c>
      <c r="AA292" s="142"/>
      <c r="AB292" s="218">
        <v>20</v>
      </c>
      <c r="AC292" s="218"/>
      <c r="AH292" t="s">
        <v>531</v>
      </c>
      <c r="AJ292" s="216">
        <v>80</v>
      </c>
      <c r="AK292" s="216"/>
      <c r="AL292" s="216"/>
      <c r="AM292" t="s">
        <v>118</v>
      </c>
      <c r="BF292" s="142">
        <v>48</v>
      </c>
      <c r="BG292" s="142">
        <f t="shared" si="6"/>
        <v>1.6</v>
      </c>
      <c r="BH292" s="142">
        <f t="shared" si="0"/>
        <v>-80</v>
      </c>
      <c r="BI292" s="142">
        <f t="shared" si="1"/>
        <v>-160</v>
      </c>
      <c r="BJ292" s="142">
        <f t="shared" si="2"/>
        <v>-120</v>
      </c>
      <c r="BL292" s="142">
        <f t="shared" si="7"/>
        <v>48</v>
      </c>
      <c r="BM292" s="142">
        <f t="shared" si="8"/>
        <v>1.6</v>
      </c>
      <c r="BN292" s="142">
        <f t="shared" si="3"/>
        <v>-128</v>
      </c>
      <c r="BO292" s="142">
        <f t="shared" si="4"/>
        <v>-256</v>
      </c>
      <c r="BP292" s="142">
        <f t="shared" si="5"/>
        <v>-192</v>
      </c>
    </row>
    <row r="293" spans="9:68" ht="15" customHeight="1">
      <c r="I293" s="94" t="s">
        <v>605</v>
      </c>
      <c r="Z293" t="s">
        <v>536</v>
      </c>
      <c r="AC293" t="s">
        <v>537</v>
      </c>
      <c r="AE293" t="s">
        <v>538</v>
      </c>
      <c r="AH293" t="s">
        <v>532</v>
      </c>
      <c r="AJ293" s="216">
        <v>160</v>
      </c>
      <c r="AK293" s="216"/>
      <c r="AL293" s="216"/>
      <c r="AM293" t="s">
        <v>118</v>
      </c>
      <c r="BF293" s="142">
        <v>49</v>
      </c>
      <c r="BG293" s="142">
        <f t="shared" si="6"/>
        <v>1.6333333333333333</v>
      </c>
      <c r="BH293" s="142">
        <f t="shared" si="0"/>
        <v>-80</v>
      </c>
      <c r="BI293" s="142">
        <f t="shared" si="1"/>
        <v>-160</v>
      </c>
      <c r="BJ293" s="142">
        <f t="shared" si="2"/>
        <v>-120</v>
      </c>
      <c r="BL293" s="142">
        <f t="shared" si="7"/>
        <v>49</v>
      </c>
      <c r="BM293" s="142">
        <f t="shared" si="8"/>
        <v>1.6333333333333333</v>
      </c>
      <c r="BN293" s="142">
        <f t="shared" si="3"/>
        <v>-130.66666666666666</v>
      </c>
      <c r="BO293" s="142">
        <f t="shared" si="4"/>
        <v>-261.3333333333333</v>
      </c>
      <c r="BP293" s="142">
        <f t="shared" si="5"/>
        <v>-196</v>
      </c>
    </row>
    <row r="294" spans="1:68" ht="15" customHeight="1">
      <c r="A294" s="94" t="s">
        <v>0</v>
      </c>
      <c r="E294" s="3" t="s">
        <v>90</v>
      </c>
      <c r="U294" s="94" t="s">
        <v>1</v>
      </c>
      <c r="AH294" t="s">
        <v>533</v>
      </c>
      <c r="AJ294" s="216">
        <v>120</v>
      </c>
      <c r="AK294" s="216"/>
      <c r="AL294" s="216"/>
      <c r="AM294" t="s">
        <v>118</v>
      </c>
      <c r="AT294" s="142" t="s">
        <v>539</v>
      </c>
      <c r="AU294" s="147" t="s">
        <v>90</v>
      </c>
      <c r="AV294" s="142" t="s">
        <v>558</v>
      </c>
      <c r="AW294" s="142" t="s">
        <v>559</v>
      </c>
      <c r="AX294" s="142" t="s">
        <v>560</v>
      </c>
      <c r="AY294" s="142" t="s">
        <v>558</v>
      </c>
      <c r="AZ294" s="142" t="s">
        <v>559</v>
      </c>
      <c r="BA294" s="142" t="s">
        <v>560</v>
      </c>
      <c r="BB294" s="142" t="s">
        <v>549</v>
      </c>
      <c r="BF294" s="142">
        <v>50</v>
      </c>
      <c r="BG294" s="142">
        <f t="shared" si="6"/>
        <v>1.6666666666666667</v>
      </c>
      <c r="BH294" s="142">
        <f t="shared" si="0"/>
        <v>-80</v>
      </c>
      <c r="BI294" s="142">
        <f t="shared" si="1"/>
        <v>-160</v>
      </c>
      <c r="BJ294" s="142">
        <f t="shared" si="2"/>
        <v>-120</v>
      </c>
      <c r="BL294" s="142">
        <f t="shared" si="7"/>
        <v>50</v>
      </c>
      <c r="BM294" s="142">
        <f t="shared" si="8"/>
        <v>1.6666666666666667</v>
      </c>
      <c r="BN294" s="142">
        <f t="shared" si="3"/>
        <v>-133.33333333333334</v>
      </c>
      <c r="BO294" s="142">
        <f t="shared" si="4"/>
        <v>-266.6666666666667</v>
      </c>
      <c r="BP294" s="142">
        <f t="shared" si="5"/>
        <v>-200</v>
      </c>
    </row>
    <row r="295" spans="12:68" ht="15" customHeight="1">
      <c r="L295" t="s">
        <v>11</v>
      </c>
      <c r="AB295" t="s">
        <v>543</v>
      </c>
      <c r="AD295" t="s">
        <v>544</v>
      </c>
      <c r="AH295" t="s">
        <v>534</v>
      </c>
      <c r="AJ295" s="216">
        <v>3</v>
      </c>
      <c r="AK295" s="216"/>
      <c r="AL295" s="216"/>
      <c r="AM295" t="s">
        <v>6</v>
      </c>
      <c r="AT295" s="142">
        <v>0</v>
      </c>
      <c r="AU295" s="142">
        <v>0</v>
      </c>
      <c r="AV295" s="142">
        <f aca="true" t="shared" si="9" ref="AV295:AV315">1/$AA$296*($AA$296-$AU295)*$AJ$292</f>
        <v>80</v>
      </c>
      <c r="AW295" s="142">
        <f aca="true" t="shared" si="10" ref="AW295:AW315">1/$AA$296*($AA$296-$AU295-$AJ$295)*$AJ$293</f>
        <v>136</v>
      </c>
      <c r="AX295" s="142">
        <f aca="true" t="shared" si="11" ref="AX295:AX315">1/$AA$296*($AA$296-$AU295-$AJ$295-$AJ$296)*$AJ$294</f>
        <v>90</v>
      </c>
      <c r="AY295" s="142">
        <f>AV295</f>
        <v>80</v>
      </c>
      <c r="AZ295" s="142">
        <f>IF($AJ$295&gt;($AA$296-$AU295),0,AW295)</f>
        <v>136</v>
      </c>
      <c r="BA295" s="142">
        <f>IF(($AJ$295+$AJ$296)&gt;($AA$296-$AU295),0,AX295)</f>
        <v>90</v>
      </c>
      <c r="BB295" s="142">
        <f>BA295+AZ295+AY295</f>
        <v>306</v>
      </c>
      <c r="BF295" s="142">
        <v>51</v>
      </c>
      <c r="BG295" s="142">
        <f t="shared" si="6"/>
        <v>1.7</v>
      </c>
      <c r="BH295" s="142">
        <f t="shared" si="0"/>
        <v>-80</v>
      </c>
      <c r="BI295" s="142">
        <f t="shared" si="1"/>
        <v>-160</v>
      </c>
      <c r="BJ295" s="142">
        <f t="shared" si="2"/>
        <v>-120</v>
      </c>
      <c r="BL295" s="142">
        <f t="shared" si="7"/>
        <v>51</v>
      </c>
      <c r="BM295" s="142">
        <f t="shared" si="8"/>
        <v>1.7</v>
      </c>
      <c r="BN295" s="142">
        <f t="shared" si="3"/>
        <v>-136</v>
      </c>
      <c r="BO295" s="142">
        <f t="shared" si="4"/>
        <v>-272</v>
      </c>
      <c r="BP295" s="142">
        <f t="shared" si="5"/>
        <v>-204</v>
      </c>
    </row>
    <row r="296" spans="26:68" ht="15" customHeight="1">
      <c r="Z296" t="s">
        <v>79</v>
      </c>
      <c r="AA296" s="216">
        <v>20</v>
      </c>
      <c r="AB296" s="216"/>
      <c r="AC296" s="216"/>
      <c r="AD296" s="216"/>
      <c r="AE296" t="s">
        <v>6</v>
      </c>
      <c r="AH296" t="s">
        <v>535</v>
      </c>
      <c r="AJ296" s="216">
        <v>2</v>
      </c>
      <c r="AK296" s="216"/>
      <c r="AL296" s="216"/>
      <c r="AM296" t="s">
        <v>6</v>
      </c>
      <c r="AT296" s="142">
        <v>1</v>
      </c>
      <c r="AU296" s="142">
        <f aca="true" t="shared" si="12" ref="AU296:AU314">$AA$296/$AB$292*AT296</f>
        <v>1</v>
      </c>
      <c r="AV296" s="142">
        <f t="shared" si="9"/>
        <v>76</v>
      </c>
      <c r="AW296" s="142">
        <f t="shared" si="10"/>
        <v>128</v>
      </c>
      <c r="AX296" s="142">
        <f t="shared" si="11"/>
        <v>84.00000000000001</v>
      </c>
      <c r="AY296" s="142">
        <f aca="true" t="shared" si="13" ref="AY296:AY315">AV296</f>
        <v>76</v>
      </c>
      <c r="AZ296" s="142">
        <f aca="true" t="shared" si="14" ref="AZ296:AZ315">IF($AJ$295&gt;($AA$296-$AU296),0,AW296)</f>
        <v>128</v>
      </c>
      <c r="BA296" s="142">
        <f aca="true" t="shared" si="15" ref="BA296:BA315">IF(($AJ$295+$AJ$296)&gt;($AA$296-$AU296),0,AX296)</f>
        <v>84.00000000000001</v>
      </c>
      <c r="BB296" s="142">
        <f aca="true" t="shared" si="16" ref="BB296:BB315">BA296+AZ296+AY296</f>
        <v>288</v>
      </c>
      <c r="BF296" s="142">
        <v>52</v>
      </c>
      <c r="BG296" s="142">
        <f t="shared" si="6"/>
        <v>1.7333333333333334</v>
      </c>
      <c r="BH296" s="142">
        <f t="shared" si="0"/>
        <v>-80</v>
      </c>
      <c r="BI296" s="142">
        <f t="shared" si="1"/>
        <v>-160</v>
      </c>
      <c r="BJ296" s="142">
        <f t="shared" si="2"/>
        <v>-120</v>
      </c>
      <c r="BL296" s="142">
        <f t="shared" si="7"/>
        <v>52</v>
      </c>
      <c r="BM296" s="142">
        <f t="shared" si="8"/>
        <v>1.7333333333333334</v>
      </c>
      <c r="BN296" s="142">
        <f t="shared" si="3"/>
        <v>-138.66666666666669</v>
      </c>
      <c r="BO296" s="142">
        <f t="shared" si="4"/>
        <v>-277.33333333333337</v>
      </c>
      <c r="BP296" s="142">
        <f t="shared" si="5"/>
        <v>-208</v>
      </c>
    </row>
    <row r="297" spans="15:68" ht="15" customHeight="1">
      <c r="O297" s="94" t="s">
        <v>545</v>
      </c>
      <c r="P297" t="s">
        <v>546</v>
      </c>
      <c r="V297" t="s">
        <v>570</v>
      </c>
      <c r="Y297" t="s">
        <v>564</v>
      </c>
      <c r="AT297" s="142">
        <v>2</v>
      </c>
      <c r="AU297" s="142">
        <f t="shared" si="12"/>
        <v>2</v>
      </c>
      <c r="AV297" s="142">
        <f t="shared" si="9"/>
        <v>72</v>
      </c>
      <c r="AW297" s="142">
        <f t="shared" si="10"/>
        <v>120</v>
      </c>
      <c r="AX297" s="142">
        <f t="shared" si="11"/>
        <v>78</v>
      </c>
      <c r="AY297" s="142">
        <f t="shared" si="13"/>
        <v>72</v>
      </c>
      <c r="AZ297" s="142">
        <f t="shared" si="14"/>
        <v>120</v>
      </c>
      <c r="BA297" s="142">
        <f t="shared" si="15"/>
        <v>78</v>
      </c>
      <c r="BB297" s="142">
        <f t="shared" si="16"/>
        <v>270</v>
      </c>
      <c r="BF297" s="142">
        <v>53</v>
      </c>
      <c r="BG297" s="142">
        <f t="shared" si="6"/>
        <v>1.7666666666666666</v>
      </c>
      <c r="BH297" s="142">
        <f t="shared" si="0"/>
        <v>-80</v>
      </c>
      <c r="BI297" s="142">
        <f t="shared" si="1"/>
        <v>-160</v>
      </c>
      <c r="BJ297" s="142">
        <f t="shared" si="2"/>
        <v>-120</v>
      </c>
      <c r="BL297" s="142">
        <f t="shared" si="7"/>
        <v>53</v>
      </c>
      <c r="BM297" s="142">
        <f t="shared" si="8"/>
        <v>1.7666666666666666</v>
      </c>
      <c r="BN297" s="142">
        <f t="shared" si="3"/>
        <v>-141.33333333333331</v>
      </c>
      <c r="BO297" s="142">
        <f t="shared" si="4"/>
        <v>-282.66666666666663</v>
      </c>
      <c r="BP297" s="142">
        <f t="shared" si="5"/>
        <v>-212</v>
      </c>
    </row>
    <row r="298" spans="15:68" ht="15" customHeight="1">
      <c r="O298" s="94" t="s">
        <v>547</v>
      </c>
      <c r="P298" t="s">
        <v>546</v>
      </c>
      <c r="AT298" s="142">
        <v>3</v>
      </c>
      <c r="AU298" s="142">
        <f t="shared" si="12"/>
        <v>3</v>
      </c>
      <c r="AV298" s="142">
        <f t="shared" si="9"/>
        <v>68</v>
      </c>
      <c r="AW298" s="142">
        <f t="shared" si="10"/>
        <v>112.00000000000001</v>
      </c>
      <c r="AX298" s="142">
        <f t="shared" si="11"/>
        <v>72.00000000000001</v>
      </c>
      <c r="AY298" s="142">
        <f t="shared" si="13"/>
        <v>68</v>
      </c>
      <c r="AZ298" s="142">
        <f t="shared" si="14"/>
        <v>112.00000000000001</v>
      </c>
      <c r="BA298" s="142">
        <f t="shared" si="15"/>
        <v>72.00000000000001</v>
      </c>
      <c r="BB298" s="142">
        <f t="shared" si="16"/>
        <v>252.00000000000003</v>
      </c>
      <c r="BF298" s="142">
        <v>54</v>
      </c>
      <c r="BG298" s="142">
        <f t="shared" si="6"/>
        <v>1.8</v>
      </c>
      <c r="BH298" s="142">
        <f t="shared" si="0"/>
        <v>-80</v>
      </c>
      <c r="BI298" s="142">
        <f t="shared" si="1"/>
        <v>-160</v>
      </c>
      <c r="BJ298" s="142">
        <f t="shared" si="2"/>
        <v>-120</v>
      </c>
      <c r="BL298" s="142">
        <f t="shared" si="7"/>
        <v>54</v>
      </c>
      <c r="BM298" s="142">
        <f t="shared" si="8"/>
        <v>1.8</v>
      </c>
      <c r="BN298" s="142">
        <f t="shared" si="3"/>
        <v>-144</v>
      </c>
      <c r="BO298" s="142">
        <f t="shared" si="4"/>
        <v>-288</v>
      </c>
      <c r="BP298" s="142">
        <f t="shared" si="5"/>
        <v>-216</v>
      </c>
    </row>
    <row r="299" spans="15:68" ht="15" customHeight="1">
      <c r="O299" s="94" t="s">
        <v>548</v>
      </c>
      <c r="P299" t="s">
        <v>546</v>
      </c>
      <c r="Y299" t="s">
        <v>608</v>
      </c>
      <c r="AT299" s="142">
        <v>4</v>
      </c>
      <c r="AU299" s="142">
        <f t="shared" si="12"/>
        <v>4</v>
      </c>
      <c r="AV299" s="142">
        <f t="shared" si="9"/>
        <v>64</v>
      </c>
      <c r="AW299" s="142">
        <f t="shared" si="10"/>
        <v>104</v>
      </c>
      <c r="AX299" s="142">
        <f t="shared" si="11"/>
        <v>66</v>
      </c>
      <c r="AY299" s="142">
        <f t="shared" si="13"/>
        <v>64</v>
      </c>
      <c r="AZ299" s="142">
        <f t="shared" si="14"/>
        <v>104</v>
      </c>
      <c r="BA299" s="142">
        <f t="shared" si="15"/>
        <v>66</v>
      </c>
      <c r="BB299" s="142">
        <f t="shared" si="16"/>
        <v>234</v>
      </c>
      <c r="BF299" s="142">
        <v>55</v>
      </c>
      <c r="BG299" s="142">
        <f t="shared" si="6"/>
        <v>1.8333333333333333</v>
      </c>
      <c r="BH299" s="142">
        <f t="shared" si="0"/>
        <v>-80</v>
      </c>
      <c r="BI299" s="142">
        <f t="shared" si="1"/>
        <v>-160</v>
      </c>
      <c r="BJ299" s="142">
        <f t="shared" si="2"/>
        <v>-120</v>
      </c>
      <c r="BL299" s="142">
        <f t="shared" si="7"/>
        <v>55</v>
      </c>
      <c r="BM299" s="142">
        <f t="shared" si="8"/>
        <v>1.8333333333333333</v>
      </c>
      <c r="BN299" s="142">
        <f t="shared" si="3"/>
        <v>-146.66666666666666</v>
      </c>
      <c r="BO299" s="142">
        <f t="shared" si="4"/>
        <v>-293.3333333333333</v>
      </c>
      <c r="BP299" s="142">
        <f t="shared" si="5"/>
        <v>-220</v>
      </c>
    </row>
    <row r="300" spans="1:68" ht="15" customHeight="1">
      <c r="A300" s="3" t="s">
        <v>607</v>
      </c>
      <c r="I300" s="140" t="s">
        <v>529</v>
      </c>
      <c r="Y300" t="s">
        <v>609</v>
      </c>
      <c r="AT300" s="142">
        <v>5</v>
      </c>
      <c r="AU300" s="142">
        <f t="shared" si="12"/>
        <v>5</v>
      </c>
      <c r="AV300" s="142">
        <f t="shared" si="9"/>
        <v>60</v>
      </c>
      <c r="AW300" s="142">
        <f t="shared" si="10"/>
        <v>96.00000000000001</v>
      </c>
      <c r="AX300" s="142">
        <f t="shared" si="11"/>
        <v>60</v>
      </c>
      <c r="AY300" s="142">
        <f t="shared" si="13"/>
        <v>60</v>
      </c>
      <c r="AZ300" s="142">
        <f t="shared" si="14"/>
        <v>96.00000000000001</v>
      </c>
      <c r="BA300" s="142">
        <f t="shared" si="15"/>
        <v>60</v>
      </c>
      <c r="BB300" s="142">
        <f t="shared" si="16"/>
        <v>216</v>
      </c>
      <c r="BF300" s="142">
        <v>56</v>
      </c>
      <c r="BG300" s="142">
        <f t="shared" si="6"/>
        <v>1.8666666666666667</v>
      </c>
      <c r="BH300" s="142">
        <f t="shared" si="0"/>
        <v>-80</v>
      </c>
      <c r="BI300" s="142">
        <f t="shared" si="1"/>
        <v>-160</v>
      </c>
      <c r="BJ300" s="142">
        <f t="shared" si="2"/>
        <v>-120</v>
      </c>
      <c r="BL300" s="142">
        <f t="shared" si="7"/>
        <v>56</v>
      </c>
      <c r="BM300" s="142">
        <f t="shared" si="8"/>
        <v>1.8666666666666667</v>
      </c>
      <c r="BN300" s="142">
        <f t="shared" si="3"/>
        <v>-149.33333333333334</v>
      </c>
      <c r="BO300" s="142">
        <f t="shared" si="4"/>
        <v>-298.6666666666667</v>
      </c>
      <c r="BP300" s="142">
        <f t="shared" si="5"/>
        <v>-224</v>
      </c>
    </row>
    <row r="301" spans="8:68" ht="15" customHeight="1">
      <c r="H301" s="141" t="s">
        <v>530</v>
      </c>
      <c r="Y301" t="s">
        <v>610</v>
      </c>
      <c r="AT301" s="142">
        <v>6</v>
      </c>
      <c r="AU301" s="142">
        <f t="shared" si="12"/>
        <v>6</v>
      </c>
      <c r="AV301" s="142">
        <f t="shared" si="9"/>
        <v>56.00000000000001</v>
      </c>
      <c r="AW301" s="142">
        <f t="shared" si="10"/>
        <v>88</v>
      </c>
      <c r="AX301" s="142">
        <f t="shared" si="11"/>
        <v>54</v>
      </c>
      <c r="AY301" s="142">
        <f t="shared" si="13"/>
        <v>56.00000000000001</v>
      </c>
      <c r="AZ301" s="142">
        <f t="shared" si="14"/>
        <v>88</v>
      </c>
      <c r="BA301" s="142">
        <f t="shared" si="15"/>
        <v>54</v>
      </c>
      <c r="BB301" s="142">
        <f t="shared" si="16"/>
        <v>198</v>
      </c>
      <c r="BF301" s="142">
        <v>57</v>
      </c>
      <c r="BG301" s="142">
        <f t="shared" si="6"/>
        <v>1.9</v>
      </c>
      <c r="BH301" s="142">
        <f t="shared" si="0"/>
        <v>-80</v>
      </c>
      <c r="BI301" s="142">
        <f t="shared" si="1"/>
        <v>-160</v>
      </c>
      <c r="BJ301" s="142">
        <f t="shared" si="2"/>
        <v>-120</v>
      </c>
      <c r="BL301" s="142">
        <f t="shared" si="7"/>
        <v>57</v>
      </c>
      <c r="BM301" s="142">
        <f t="shared" si="8"/>
        <v>1.9</v>
      </c>
      <c r="BN301" s="142">
        <f t="shared" si="3"/>
        <v>-152</v>
      </c>
      <c r="BO301" s="142">
        <f t="shared" si="4"/>
        <v>-304</v>
      </c>
      <c r="BP301" s="142">
        <f t="shared" si="5"/>
        <v>-228</v>
      </c>
    </row>
    <row r="302" spans="25:68" ht="15" customHeight="1">
      <c r="Y302" t="s">
        <v>611</v>
      </c>
      <c r="AT302" s="142">
        <v>7</v>
      </c>
      <c r="AU302" s="142">
        <f t="shared" si="12"/>
        <v>7</v>
      </c>
      <c r="AV302" s="142">
        <f t="shared" si="9"/>
        <v>52</v>
      </c>
      <c r="AW302" s="142">
        <f t="shared" si="10"/>
        <v>80</v>
      </c>
      <c r="AX302" s="142">
        <f t="shared" si="11"/>
        <v>48</v>
      </c>
      <c r="AY302" s="142">
        <f t="shared" si="13"/>
        <v>52</v>
      </c>
      <c r="AZ302" s="142">
        <f t="shared" si="14"/>
        <v>80</v>
      </c>
      <c r="BA302" s="142">
        <f t="shared" si="15"/>
        <v>48</v>
      </c>
      <c r="BB302" s="142">
        <f t="shared" si="16"/>
        <v>180</v>
      </c>
      <c r="BF302" s="142">
        <v>58</v>
      </c>
      <c r="BG302" s="142">
        <f t="shared" si="6"/>
        <v>1.9333333333333333</v>
      </c>
      <c r="BH302" s="142">
        <f t="shared" si="0"/>
        <v>-80</v>
      </c>
      <c r="BI302" s="142">
        <f t="shared" si="1"/>
        <v>-160</v>
      </c>
      <c r="BJ302" s="142">
        <f t="shared" si="2"/>
        <v>-120</v>
      </c>
      <c r="BL302" s="142">
        <f t="shared" si="7"/>
        <v>58</v>
      </c>
      <c r="BM302" s="142">
        <f t="shared" si="8"/>
        <v>1.9333333333333333</v>
      </c>
      <c r="BN302" s="142">
        <f t="shared" si="3"/>
        <v>-154.66666666666666</v>
      </c>
      <c r="BO302" s="142">
        <f t="shared" si="4"/>
        <v>-309.3333333333333</v>
      </c>
      <c r="BP302" s="142">
        <f t="shared" si="5"/>
        <v>-232</v>
      </c>
    </row>
    <row r="303" spans="1:68" ht="15" customHeight="1">
      <c r="A303">
        <v>1</v>
      </c>
      <c r="AT303" s="142">
        <v>8</v>
      </c>
      <c r="AU303" s="142">
        <f t="shared" si="12"/>
        <v>8</v>
      </c>
      <c r="AV303" s="142">
        <f t="shared" si="9"/>
        <v>48.00000000000001</v>
      </c>
      <c r="AW303" s="142">
        <f t="shared" si="10"/>
        <v>72</v>
      </c>
      <c r="AX303" s="142">
        <f t="shared" si="11"/>
        <v>42.00000000000001</v>
      </c>
      <c r="AY303" s="142">
        <f t="shared" si="13"/>
        <v>48.00000000000001</v>
      </c>
      <c r="AZ303" s="142">
        <f t="shared" si="14"/>
        <v>72</v>
      </c>
      <c r="BA303" s="142">
        <f t="shared" si="15"/>
        <v>42.00000000000001</v>
      </c>
      <c r="BB303" s="142">
        <f t="shared" si="16"/>
        <v>162</v>
      </c>
      <c r="BF303" s="142">
        <v>59</v>
      </c>
      <c r="BG303" s="142">
        <f t="shared" si="6"/>
        <v>1.9666666666666666</v>
      </c>
      <c r="BH303" s="142">
        <f t="shared" si="0"/>
        <v>-80</v>
      </c>
      <c r="BI303" s="142">
        <f t="shared" si="1"/>
        <v>-160</v>
      </c>
      <c r="BJ303" s="142">
        <f t="shared" si="2"/>
        <v>-120</v>
      </c>
      <c r="BL303" s="142">
        <f t="shared" si="7"/>
        <v>59</v>
      </c>
      <c r="BM303" s="142">
        <f t="shared" si="8"/>
        <v>1.9666666666666666</v>
      </c>
      <c r="BN303" s="142">
        <f t="shared" si="3"/>
        <v>-157.33333333333331</v>
      </c>
      <c r="BO303" s="142">
        <f t="shared" si="4"/>
        <v>-314.66666666666663</v>
      </c>
      <c r="BP303" s="142">
        <f t="shared" si="5"/>
        <v>-236</v>
      </c>
    </row>
    <row r="304" spans="1:68" ht="15" customHeight="1">
      <c r="A304">
        <v>2</v>
      </c>
      <c r="AT304" s="142">
        <v>9</v>
      </c>
      <c r="AU304" s="142">
        <f t="shared" si="12"/>
        <v>9</v>
      </c>
      <c r="AV304" s="142">
        <f t="shared" si="9"/>
        <v>44</v>
      </c>
      <c r="AW304" s="142">
        <f t="shared" si="10"/>
        <v>64</v>
      </c>
      <c r="AX304" s="142">
        <f t="shared" si="11"/>
        <v>36.00000000000001</v>
      </c>
      <c r="AY304" s="142">
        <f t="shared" si="13"/>
        <v>44</v>
      </c>
      <c r="AZ304" s="142">
        <f t="shared" si="14"/>
        <v>64</v>
      </c>
      <c r="BA304" s="142">
        <f t="shared" si="15"/>
        <v>36.00000000000001</v>
      </c>
      <c r="BB304" s="142">
        <f t="shared" si="16"/>
        <v>144</v>
      </c>
      <c r="BF304" s="142">
        <v>60</v>
      </c>
      <c r="BG304" s="142">
        <f t="shared" si="6"/>
        <v>2</v>
      </c>
      <c r="BH304" s="142">
        <f t="shared" si="0"/>
        <v>-240</v>
      </c>
      <c r="BI304" s="142">
        <f t="shared" si="1"/>
        <v>-160</v>
      </c>
      <c r="BJ304" s="142">
        <f t="shared" si="2"/>
        <v>-120</v>
      </c>
      <c r="BL304" s="142">
        <f t="shared" si="7"/>
        <v>60</v>
      </c>
      <c r="BM304" s="142">
        <f t="shared" si="8"/>
        <v>2</v>
      </c>
      <c r="BN304" s="142">
        <f t="shared" si="3"/>
        <v>-160</v>
      </c>
      <c r="BO304" s="142">
        <f t="shared" si="4"/>
        <v>-320</v>
      </c>
      <c r="BP304" s="142">
        <f t="shared" si="5"/>
        <v>-240</v>
      </c>
    </row>
    <row r="305" spans="1:68" ht="15" customHeight="1">
      <c r="A305">
        <v>3</v>
      </c>
      <c r="AT305" s="142">
        <v>10</v>
      </c>
      <c r="AU305" s="142">
        <f t="shared" si="12"/>
        <v>10</v>
      </c>
      <c r="AV305" s="142">
        <f t="shared" si="9"/>
        <v>40</v>
      </c>
      <c r="AW305" s="142">
        <f t="shared" si="10"/>
        <v>56.00000000000001</v>
      </c>
      <c r="AX305" s="142">
        <f t="shared" si="11"/>
        <v>30</v>
      </c>
      <c r="AY305" s="142">
        <f t="shared" si="13"/>
        <v>40</v>
      </c>
      <c r="AZ305" s="142">
        <f t="shared" si="14"/>
        <v>56.00000000000001</v>
      </c>
      <c r="BA305" s="142">
        <f t="shared" si="15"/>
        <v>30</v>
      </c>
      <c r="BB305" s="142">
        <f t="shared" si="16"/>
        <v>126</v>
      </c>
      <c r="BF305" s="142">
        <v>61</v>
      </c>
      <c r="BG305" s="142">
        <f t="shared" si="6"/>
        <v>2.033333333333333</v>
      </c>
      <c r="BH305" s="142">
        <f t="shared" si="0"/>
        <v>-240</v>
      </c>
      <c r="BI305" s="142">
        <f t="shared" si="1"/>
        <v>-160</v>
      </c>
      <c r="BJ305" s="142">
        <f t="shared" si="2"/>
        <v>-120</v>
      </c>
      <c r="BL305" s="142">
        <f t="shared" si="7"/>
        <v>61</v>
      </c>
      <c r="BM305" s="142">
        <f t="shared" si="8"/>
        <v>2.033333333333333</v>
      </c>
      <c r="BN305" s="142">
        <f t="shared" si="3"/>
        <v>-167.99999999999997</v>
      </c>
      <c r="BO305" s="142">
        <f t="shared" si="4"/>
        <v>-325.3333333333333</v>
      </c>
      <c r="BP305" s="142">
        <f t="shared" si="5"/>
        <v>-244</v>
      </c>
    </row>
    <row r="306" spans="1:68" ht="15" customHeight="1">
      <c r="A306">
        <v>4</v>
      </c>
      <c r="AT306" s="142">
        <v>11</v>
      </c>
      <c r="AU306" s="142">
        <f t="shared" si="12"/>
        <v>11</v>
      </c>
      <c r="AV306" s="142">
        <f t="shared" si="9"/>
        <v>36</v>
      </c>
      <c r="AW306" s="142">
        <f t="shared" si="10"/>
        <v>48.00000000000001</v>
      </c>
      <c r="AX306" s="142">
        <f t="shared" si="11"/>
        <v>24</v>
      </c>
      <c r="AY306" s="142">
        <f t="shared" si="13"/>
        <v>36</v>
      </c>
      <c r="AZ306" s="142">
        <f t="shared" si="14"/>
        <v>48.00000000000001</v>
      </c>
      <c r="BA306" s="142">
        <f t="shared" si="15"/>
        <v>24</v>
      </c>
      <c r="BB306" s="142">
        <f t="shared" si="16"/>
        <v>108</v>
      </c>
      <c r="BF306" s="142">
        <v>62</v>
      </c>
      <c r="BG306" s="142">
        <f t="shared" si="6"/>
        <v>2.0666666666666664</v>
      </c>
      <c r="BH306" s="142">
        <f t="shared" si="0"/>
        <v>-240</v>
      </c>
      <c r="BI306" s="142">
        <f t="shared" si="1"/>
        <v>-160</v>
      </c>
      <c r="BJ306" s="142">
        <f t="shared" si="2"/>
        <v>-120</v>
      </c>
      <c r="BL306" s="142">
        <f t="shared" si="7"/>
        <v>62</v>
      </c>
      <c r="BM306" s="142">
        <f t="shared" si="8"/>
        <v>2.0666666666666664</v>
      </c>
      <c r="BN306" s="142">
        <f t="shared" si="3"/>
        <v>-175.99999999999994</v>
      </c>
      <c r="BO306" s="142">
        <f t="shared" si="4"/>
        <v>-330.66666666666663</v>
      </c>
      <c r="BP306" s="142">
        <f t="shared" si="5"/>
        <v>-247.99999999999997</v>
      </c>
    </row>
    <row r="307" spans="1:68" ht="15" customHeight="1">
      <c r="A307">
        <v>5</v>
      </c>
      <c r="AT307" s="142">
        <v>12</v>
      </c>
      <c r="AU307" s="142">
        <f t="shared" si="12"/>
        <v>12</v>
      </c>
      <c r="AV307" s="142">
        <f t="shared" si="9"/>
        <v>32</v>
      </c>
      <c r="AW307" s="142">
        <f t="shared" si="10"/>
        <v>40</v>
      </c>
      <c r="AX307" s="142">
        <f t="shared" si="11"/>
        <v>18.000000000000004</v>
      </c>
      <c r="AY307" s="142">
        <f t="shared" si="13"/>
        <v>32</v>
      </c>
      <c r="AZ307" s="142">
        <f t="shared" si="14"/>
        <v>40</v>
      </c>
      <c r="BA307" s="142">
        <f t="shared" si="15"/>
        <v>18.000000000000004</v>
      </c>
      <c r="BB307" s="142">
        <f t="shared" si="16"/>
        <v>90</v>
      </c>
      <c r="BF307" s="142">
        <v>63</v>
      </c>
      <c r="BG307" s="142">
        <f t="shared" si="6"/>
        <v>2.1</v>
      </c>
      <c r="BH307" s="142">
        <f t="shared" si="0"/>
        <v>-240</v>
      </c>
      <c r="BI307" s="142">
        <f t="shared" si="1"/>
        <v>-160</v>
      </c>
      <c r="BJ307" s="142">
        <f t="shared" si="2"/>
        <v>-120</v>
      </c>
      <c r="BL307" s="142">
        <f t="shared" si="7"/>
        <v>63</v>
      </c>
      <c r="BM307" s="142">
        <f t="shared" si="8"/>
        <v>2.1</v>
      </c>
      <c r="BN307" s="142">
        <f t="shared" si="3"/>
        <v>-184</v>
      </c>
      <c r="BO307" s="142">
        <f t="shared" si="4"/>
        <v>-336</v>
      </c>
      <c r="BP307" s="142">
        <f t="shared" si="5"/>
        <v>-252</v>
      </c>
    </row>
    <row r="308" spans="1:68" ht="15" customHeight="1">
      <c r="A308">
        <v>6</v>
      </c>
      <c r="AT308" s="142">
        <v>13</v>
      </c>
      <c r="AU308" s="142">
        <f t="shared" si="12"/>
        <v>13</v>
      </c>
      <c r="AV308" s="142">
        <f t="shared" si="9"/>
        <v>28.000000000000004</v>
      </c>
      <c r="AW308" s="142">
        <f t="shared" si="10"/>
        <v>32</v>
      </c>
      <c r="AX308" s="142">
        <f t="shared" si="11"/>
        <v>12</v>
      </c>
      <c r="AY308" s="142">
        <f t="shared" si="13"/>
        <v>28.000000000000004</v>
      </c>
      <c r="AZ308" s="142">
        <f t="shared" si="14"/>
        <v>32</v>
      </c>
      <c r="BA308" s="142">
        <f t="shared" si="15"/>
        <v>12</v>
      </c>
      <c r="BB308" s="142">
        <f t="shared" si="16"/>
        <v>72</v>
      </c>
      <c r="BF308" s="142">
        <v>64</v>
      </c>
      <c r="BG308" s="142">
        <f t="shared" si="6"/>
        <v>2.1333333333333333</v>
      </c>
      <c r="BH308" s="142">
        <f t="shared" si="0"/>
        <v>-240</v>
      </c>
      <c r="BI308" s="142">
        <f t="shared" si="1"/>
        <v>-160</v>
      </c>
      <c r="BJ308" s="142">
        <f t="shared" si="2"/>
        <v>-120</v>
      </c>
      <c r="BL308" s="142">
        <f t="shared" si="7"/>
        <v>64</v>
      </c>
      <c r="BM308" s="142">
        <f t="shared" si="8"/>
        <v>2.1333333333333333</v>
      </c>
      <c r="BN308" s="142">
        <f t="shared" si="3"/>
        <v>-192</v>
      </c>
      <c r="BO308" s="142">
        <f t="shared" si="4"/>
        <v>-341.3333333333333</v>
      </c>
      <c r="BP308" s="142">
        <f t="shared" si="5"/>
        <v>-256</v>
      </c>
    </row>
    <row r="309" spans="1:68" ht="15" customHeight="1">
      <c r="A309">
        <v>7</v>
      </c>
      <c r="AT309" s="142">
        <v>14</v>
      </c>
      <c r="AU309" s="142">
        <f t="shared" si="12"/>
        <v>14</v>
      </c>
      <c r="AV309" s="142">
        <f t="shared" si="9"/>
        <v>24.000000000000004</v>
      </c>
      <c r="AW309" s="142">
        <f t="shared" si="10"/>
        <v>24.000000000000004</v>
      </c>
      <c r="AX309" s="142">
        <f t="shared" si="11"/>
        <v>6</v>
      </c>
      <c r="AY309" s="142">
        <f t="shared" si="13"/>
        <v>24.000000000000004</v>
      </c>
      <c r="AZ309" s="142">
        <f t="shared" si="14"/>
        <v>24.000000000000004</v>
      </c>
      <c r="BA309" s="142">
        <f t="shared" si="15"/>
        <v>6</v>
      </c>
      <c r="BB309" s="142">
        <f t="shared" si="16"/>
        <v>54.00000000000001</v>
      </c>
      <c r="BF309" s="142">
        <v>65</v>
      </c>
      <c r="BG309" s="142">
        <f t="shared" si="6"/>
        <v>2.1666666666666665</v>
      </c>
      <c r="BH309" s="142">
        <f aca="true" t="shared" si="17" ref="BH309:BH372">IF($AJ$248&gt;$BG309,-$AJ$245,IF(($AJ$248+$AJ$249)&gt;$BG309,(-$AJ$245-$AJ$246),(-$AJ$245-$AJ$246-$AJ$247)))</f>
        <v>-240</v>
      </c>
      <c r="BI309" s="142">
        <f aca="true" t="shared" si="18" ref="BI309:BI372">IF($AJ$249&gt;$BG309,-$AJ$246,(-$AJ$246-$AJ$247))</f>
        <v>-160</v>
      </c>
      <c r="BJ309" s="142">
        <f aca="true" t="shared" si="19" ref="BJ309:BJ372">-$AJ$247</f>
        <v>-120</v>
      </c>
      <c r="BL309" s="142">
        <f t="shared" si="7"/>
        <v>65</v>
      </c>
      <c r="BM309" s="142">
        <f t="shared" si="8"/>
        <v>2.1666666666666665</v>
      </c>
      <c r="BN309" s="142">
        <f aca="true" t="shared" si="20" ref="BN309:BN372">IF($AJ$248&gt;$BM309,-$AJ$245*$BM309,IF(($AJ$248+$AJ$249)&gt;$BM309,-$AJ$245*$BM309-$AJ$246*($BM309-$AJ$248),-$AJ$245*$BM309-$AJ$246*($BM309-$AJ$248)-$AJ$247*($BM309-$AJ$248-$AJ$249)))</f>
        <v>-199.99999999999994</v>
      </c>
      <c r="BO309" s="142">
        <f aca="true" t="shared" si="21" ref="BO309:BO372">IF($AJ$249&gt;$BM309,-$AJ$246*$BM309,-$AJ$246*$BM309-$AJ$247*($BM309-$AJ$249))</f>
        <v>-346.66666666666663</v>
      </c>
      <c r="BP309" s="142">
        <f aca="true" t="shared" si="22" ref="BP309:BP372">-$AJ$247*$BM309</f>
        <v>-260</v>
      </c>
    </row>
    <row r="310" spans="1:68" ht="15" customHeight="1">
      <c r="A310">
        <v>8</v>
      </c>
      <c r="AT310" s="142">
        <v>15</v>
      </c>
      <c r="AU310" s="142">
        <f t="shared" si="12"/>
        <v>15</v>
      </c>
      <c r="AV310" s="142">
        <f t="shared" si="9"/>
        <v>20</v>
      </c>
      <c r="AW310" s="142">
        <f t="shared" si="10"/>
        <v>16</v>
      </c>
      <c r="AX310" s="142">
        <f t="shared" si="11"/>
        <v>0</v>
      </c>
      <c r="AY310" s="142">
        <f t="shared" si="13"/>
        <v>20</v>
      </c>
      <c r="AZ310" s="142">
        <f t="shared" si="14"/>
        <v>16</v>
      </c>
      <c r="BA310" s="142">
        <f t="shared" si="15"/>
        <v>0</v>
      </c>
      <c r="BB310" s="142">
        <f t="shared" si="16"/>
        <v>36</v>
      </c>
      <c r="BF310" s="142">
        <v>66</v>
      </c>
      <c r="BG310" s="142">
        <f aca="true" t="shared" si="23" ref="BG310:BG373">$AA$249/300*BF310</f>
        <v>2.2</v>
      </c>
      <c r="BH310" s="142">
        <f t="shared" si="17"/>
        <v>-240</v>
      </c>
      <c r="BI310" s="142">
        <f t="shared" si="18"/>
        <v>-160</v>
      </c>
      <c r="BJ310" s="142">
        <f t="shared" si="19"/>
        <v>-120</v>
      </c>
      <c r="BL310" s="142">
        <f aca="true" t="shared" si="24" ref="BL310:BL373">BF310</f>
        <v>66</v>
      </c>
      <c r="BM310" s="142">
        <f aca="true" t="shared" si="25" ref="BM310:BM373">BG310</f>
        <v>2.2</v>
      </c>
      <c r="BN310" s="142">
        <f t="shared" si="20"/>
        <v>-208.00000000000003</v>
      </c>
      <c r="BO310" s="142">
        <f t="shared" si="21"/>
        <v>-352</v>
      </c>
      <c r="BP310" s="142">
        <f t="shared" si="22"/>
        <v>-264</v>
      </c>
    </row>
    <row r="311" spans="1:68" ht="15" customHeight="1">
      <c r="A311">
        <v>9</v>
      </c>
      <c r="AT311" s="142">
        <v>16</v>
      </c>
      <c r="AU311" s="142">
        <f t="shared" si="12"/>
        <v>16</v>
      </c>
      <c r="AV311" s="142">
        <f t="shared" si="9"/>
        <v>16</v>
      </c>
      <c r="AW311" s="142">
        <f t="shared" si="10"/>
        <v>8</v>
      </c>
      <c r="AX311" s="142">
        <f t="shared" si="11"/>
        <v>-6</v>
      </c>
      <c r="AY311" s="142">
        <f t="shared" si="13"/>
        <v>16</v>
      </c>
      <c r="AZ311" s="142">
        <f t="shared" si="14"/>
        <v>8</v>
      </c>
      <c r="BA311" s="142">
        <f t="shared" si="15"/>
        <v>0</v>
      </c>
      <c r="BB311" s="142">
        <f t="shared" si="16"/>
        <v>24</v>
      </c>
      <c r="BF311" s="142">
        <v>67</v>
      </c>
      <c r="BG311" s="142">
        <f t="shared" si="23"/>
        <v>2.2333333333333334</v>
      </c>
      <c r="BH311" s="142">
        <f t="shared" si="17"/>
        <v>-240</v>
      </c>
      <c r="BI311" s="142">
        <f t="shared" si="18"/>
        <v>-160</v>
      </c>
      <c r="BJ311" s="142">
        <f t="shared" si="19"/>
        <v>-120</v>
      </c>
      <c r="BL311" s="142">
        <f t="shared" si="24"/>
        <v>67</v>
      </c>
      <c r="BM311" s="142">
        <f t="shared" si="25"/>
        <v>2.2333333333333334</v>
      </c>
      <c r="BN311" s="142">
        <f t="shared" si="20"/>
        <v>-216.00000000000003</v>
      </c>
      <c r="BO311" s="142">
        <f t="shared" si="21"/>
        <v>-357.33333333333337</v>
      </c>
      <c r="BP311" s="142">
        <f t="shared" si="22"/>
        <v>-268</v>
      </c>
    </row>
    <row r="312" spans="1:68" ht="15" customHeight="1">
      <c r="A312">
        <v>10</v>
      </c>
      <c r="AT312" s="142">
        <v>17</v>
      </c>
      <c r="AU312" s="142">
        <f t="shared" si="12"/>
        <v>17</v>
      </c>
      <c r="AV312" s="142">
        <f t="shared" si="9"/>
        <v>12.000000000000002</v>
      </c>
      <c r="AW312" s="142">
        <f t="shared" si="10"/>
        <v>0</v>
      </c>
      <c r="AX312" s="142">
        <f t="shared" si="11"/>
        <v>-12</v>
      </c>
      <c r="AY312" s="142">
        <f t="shared" si="13"/>
        <v>12.000000000000002</v>
      </c>
      <c r="AZ312" s="142">
        <f t="shared" si="14"/>
        <v>0</v>
      </c>
      <c r="BA312" s="142">
        <f t="shared" si="15"/>
        <v>0</v>
      </c>
      <c r="BB312" s="142">
        <f t="shared" si="16"/>
        <v>12.000000000000002</v>
      </c>
      <c r="BF312" s="142">
        <v>68</v>
      </c>
      <c r="BG312" s="142">
        <f t="shared" si="23"/>
        <v>2.2666666666666666</v>
      </c>
      <c r="BH312" s="142">
        <f t="shared" si="17"/>
        <v>-240</v>
      </c>
      <c r="BI312" s="142">
        <f t="shared" si="18"/>
        <v>-160</v>
      </c>
      <c r="BJ312" s="142">
        <f t="shared" si="19"/>
        <v>-120</v>
      </c>
      <c r="BL312" s="142">
        <f t="shared" si="24"/>
        <v>68</v>
      </c>
      <c r="BM312" s="142">
        <f t="shared" si="25"/>
        <v>2.2666666666666666</v>
      </c>
      <c r="BN312" s="142">
        <f t="shared" si="20"/>
        <v>-223.99999999999997</v>
      </c>
      <c r="BO312" s="142">
        <f t="shared" si="21"/>
        <v>-362.66666666666663</v>
      </c>
      <c r="BP312" s="142">
        <f t="shared" si="22"/>
        <v>-272</v>
      </c>
    </row>
    <row r="313" spans="1:68" ht="15" customHeight="1">
      <c r="A313">
        <v>11</v>
      </c>
      <c r="AT313" s="142">
        <v>18</v>
      </c>
      <c r="AU313" s="142">
        <f t="shared" si="12"/>
        <v>18</v>
      </c>
      <c r="AV313" s="142">
        <f t="shared" si="9"/>
        <v>8</v>
      </c>
      <c r="AW313" s="142">
        <f t="shared" si="10"/>
        <v>-8</v>
      </c>
      <c r="AX313" s="142">
        <f t="shared" si="11"/>
        <v>-18.000000000000004</v>
      </c>
      <c r="AY313" s="142">
        <f t="shared" si="13"/>
        <v>8</v>
      </c>
      <c r="AZ313" s="142">
        <f t="shared" si="14"/>
        <v>0</v>
      </c>
      <c r="BA313" s="142">
        <f t="shared" si="15"/>
        <v>0</v>
      </c>
      <c r="BB313" s="142">
        <f t="shared" si="16"/>
        <v>8</v>
      </c>
      <c r="BF313" s="142">
        <v>69</v>
      </c>
      <c r="BG313" s="142">
        <f t="shared" si="23"/>
        <v>2.3</v>
      </c>
      <c r="BH313" s="142">
        <f t="shared" si="17"/>
        <v>-240</v>
      </c>
      <c r="BI313" s="142">
        <f t="shared" si="18"/>
        <v>-160</v>
      </c>
      <c r="BJ313" s="142">
        <f t="shared" si="19"/>
        <v>-120</v>
      </c>
      <c r="BL313" s="142">
        <f t="shared" si="24"/>
        <v>69</v>
      </c>
      <c r="BM313" s="142">
        <f t="shared" si="25"/>
        <v>2.3</v>
      </c>
      <c r="BN313" s="142">
        <f t="shared" si="20"/>
        <v>-231.99999999999997</v>
      </c>
      <c r="BO313" s="142">
        <f t="shared" si="21"/>
        <v>-368</v>
      </c>
      <c r="BP313" s="142">
        <f t="shared" si="22"/>
        <v>-276</v>
      </c>
    </row>
    <row r="314" spans="1:68" ht="15" customHeight="1">
      <c r="A314">
        <v>12</v>
      </c>
      <c r="AT314" s="142">
        <v>19</v>
      </c>
      <c r="AU314" s="142">
        <f t="shared" si="12"/>
        <v>19</v>
      </c>
      <c r="AV314" s="142">
        <f t="shared" si="9"/>
        <v>4</v>
      </c>
      <c r="AW314" s="142">
        <f t="shared" si="10"/>
        <v>-16</v>
      </c>
      <c r="AX314" s="142">
        <f t="shared" si="11"/>
        <v>-24</v>
      </c>
      <c r="AY314" s="142">
        <f t="shared" si="13"/>
        <v>4</v>
      </c>
      <c r="AZ314" s="142">
        <f t="shared" si="14"/>
        <v>0</v>
      </c>
      <c r="BA314" s="142">
        <f t="shared" si="15"/>
        <v>0</v>
      </c>
      <c r="BB314" s="142">
        <f t="shared" si="16"/>
        <v>4</v>
      </c>
      <c r="BF314" s="142">
        <v>70</v>
      </c>
      <c r="BG314" s="142">
        <f t="shared" si="23"/>
        <v>2.3333333333333335</v>
      </c>
      <c r="BH314" s="142">
        <f t="shared" si="17"/>
        <v>-240</v>
      </c>
      <c r="BI314" s="142">
        <f t="shared" si="18"/>
        <v>-160</v>
      </c>
      <c r="BJ314" s="142">
        <f t="shared" si="19"/>
        <v>-120</v>
      </c>
      <c r="BL314" s="142">
        <f t="shared" si="24"/>
        <v>70</v>
      </c>
      <c r="BM314" s="142">
        <f t="shared" si="25"/>
        <v>2.3333333333333335</v>
      </c>
      <c r="BN314" s="142">
        <f t="shared" si="20"/>
        <v>-240.00000000000006</v>
      </c>
      <c r="BO314" s="142">
        <f t="shared" si="21"/>
        <v>-373.33333333333337</v>
      </c>
      <c r="BP314" s="142">
        <f t="shared" si="22"/>
        <v>-280</v>
      </c>
    </row>
    <row r="315" spans="1:68" ht="15" customHeight="1">
      <c r="A315">
        <v>13</v>
      </c>
      <c r="AT315" s="142">
        <v>20</v>
      </c>
      <c r="AU315" s="142">
        <f>$AA$296/$AB$292*AT315-0.001</f>
        <v>19.999</v>
      </c>
      <c r="AV315" s="142">
        <f t="shared" si="9"/>
        <v>0.0040000000000048885</v>
      </c>
      <c r="AW315" s="142">
        <f t="shared" si="10"/>
        <v>-23.99199999999999</v>
      </c>
      <c r="AX315" s="142">
        <f t="shared" si="11"/>
        <v>-29.993999999999993</v>
      </c>
      <c r="AY315" s="142">
        <f t="shared" si="13"/>
        <v>0.0040000000000048885</v>
      </c>
      <c r="AZ315" s="142">
        <f t="shared" si="14"/>
        <v>0</v>
      </c>
      <c r="BA315" s="142">
        <f t="shared" si="15"/>
        <v>0</v>
      </c>
      <c r="BB315" s="142">
        <f t="shared" si="16"/>
        <v>0.0040000000000048885</v>
      </c>
      <c r="BF315" s="142">
        <v>71</v>
      </c>
      <c r="BG315" s="142">
        <f t="shared" si="23"/>
        <v>2.3666666666666667</v>
      </c>
      <c r="BH315" s="142">
        <f t="shared" si="17"/>
        <v>-240</v>
      </c>
      <c r="BI315" s="142">
        <f t="shared" si="18"/>
        <v>-160</v>
      </c>
      <c r="BJ315" s="142">
        <f t="shared" si="19"/>
        <v>-120</v>
      </c>
      <c r="BL315" s="142">
        <f t="shared" si="24"/>
        <v>71</v>
      </c>
      <c r="BM315" s="142">
        <f t="shared" si="25"/>
        <v>2.3666666666666667</v>
      </c>
      <c r="BN315" s="142">
        <f t="shared" si="20"/>
        <v>-248</v>
      </c>
      <c r="BO315" s="142">
        <f t="shared" si="21"/>
        <v>-378.6666666666667</v>
      </c>
      <c r="BP315" s="142">
        <f t="shared" si="22"/>
        <v>-284</v>
      </c>
    </row>
    <row r="316" spans="1:68" ht="15" customHeight="1">
      <c r="A316">
        <v>14</v>
      </c>
      <c r="BF316" s="142">
        <v>72</v>
      </c>
      <c r="BG316" s="142">
        <f t="shared" si="23"/>
        <v>2.4</v>
      </c>
      <c r="BH316" s="142">
        <f t="shared" si="17"/>
        <v>-240</v>
      </c>
      <c r="BI316" s="142">
        <f t="shared" si="18"/>
        <v>-160</v>
      </c>
      <c r="BJ316" s="142">
        <f t="shared" si="19"/>
        <v>-120</v>
      </c>
      <c r="BL316" s="142">
        <f t="shared" si="24"/>
        <v>72</v>
      </c>
      <c r="BM316" s="142">
        <f t="shared" si="25"/>
        <v>2.4</v>
      </c>
      <c r="BN316" s="142">
        <f t="shared" si="20"/>
        <v>-256</v>
      </c>
      <c r="BO316" s="142">
        <f t="shared" si="21"/>
        <v>-384</v>
      </c>
      <c r="BP316" s="142">
        <f t="shared" si="22"/>
        <v>-288</v>
      </c>
    </row>
    <row r="317" spans="1:68" ht="15" customHeight="1">
      <c r="A317">
        <v>15</v>
      </c>
      <c r="AT317" s="142" t="s">
        <v>539</v>
      </c>
      <c r="AU317" s="147" t="s">
        <v>90</v>
      </c>
      <c r="AV317" s="142" t="s">
        <v>561</v>
      </c>
      <c r="AW317" s="142" t="s">
        <v>584</v>
      </c>
      <c r="AX317" s="142" t="s">
        <v>585</v>
      </c>
      <c r="AY317" s="142" t="s">
        <v>561</v>
      </c>
      <c r="AZ317" s="142" t="s">
        <v>584</v>
      </c>
      <c r="BA317" s="142" t="s">
        <v>585</v>
      </c>
      <c r="BB317" s="142" t="s">
        <v>552</v>
      </c>
      <c r="BF317" s="142">
        <v>73</v>
      </c>
      <c r="BG317" s="142">
        <f t="shared" si="23"/>
        <v>2.433333333333333</v>
      </c>
      <c r="BH317" s="142">
        <f t="shared" si="17"/>
        <v>-240</v>
      </c>
      <c r="BI317" s="142">
        <f t="shared" si="18"/>
        <v>-160</v>
      </c>
      <c r="BJ317" s="142">
        <f t="shared" si="19"/>
        <v>-120</v>
      </c>
      <c r="BL317" s="142">
        <f t="shared" si="24"/>
        <v>73</v>
      </c>
      <c r="BM317" s="142">
        <f t="shared" si="25"/>
        <v>2.433333333333333</v>
      </c>
      <c r="BN317" s="142">
        <f t="shared" si="20"/>
        <v>-263.99999999999994</v>
      </c>
      <c r="BO317" s="142">
        <f t="shared" si="21"/>
        <v>-389.3333333333333</v>
      </c>
      <c r="BP317" s="142">
        <f t="shared" si="22"/>
        <v>-292</v>
      </c>
    </row>
    <row r="318" spans="46:68" ht="15" customHeight="1">
      <c r="AT318" s="142">
        <v>0</v>
      </c>
      <c r="AU318" s="142">
        <v>0</v>
      </c>
      <c r="AV318" s="142">
        <f>1/$AA$296*(-$AU318)*$AJ$294</f>
        <v>0</v>
      </c>
      <c r="AW318" s="142">
        <f>1/$AA$296*($AA$296-$AU318-$AJ$295)*$AJ$293</f>
        <v>136</v>
      </c>
      <c r="AX318" s="142">
        <f>1/$AA$296*($AA$296-$AU318-$AJ$295-$AJ$296)*$AJ$294</f>
        <v>90</v>
      </c>
      <c r="AY318" s="142">
        <f>AV318</f>
        <v>0</v>
      </c>
      <c r="AZ318" s="142">
        <f>IF($AJ$295&gt;($AA$296-$AU318),0,AW318)</f>
        <v>136</v>
      </c>
      <c r="BA318" s="142">
        <f aca="true" t="shared" si="26" ref="BA318:BA338">IF(($AJ$295+$AJ$296)&gt;($AA$296-$AU318),0,AX318)</f>
        <v>90</v>
      </c>
      <c r="BB318" s="142">
        <f>BA318+AZ318+AY318</f>
        <v>226</v>
      </c>
      <c r="BF318" s="142">
        <v>74</v>
      </c>
      <c r="BG318" s="142">
        <f t="shared" si="23"/>
        <v>2.466666666666667</v>
      </c>
      <c r="BH318" s="142">
        <f t="shared" si="17"/>
        <v>-240</v>
      </c>
      <c r="BI318" s="142">
        <f t="shared" si="18"/>
        <v>-160</v>
      </c>
      <c r="BJ318" s="142">
        <f t="shared" si="19"/>
        <v>-120</v>
      </c>
      <c r="BL318" s="142">
        <f t="shared" si="24"/>
        <v>74</v>
      </c>
      <c r="BM318" s="142">
        <f t="shared" si="25"/>
        <v>2.466666666666667</v>
      </c>
      <c r="BN318" s="142">
        <f t="shared" si="20"/>
        <v>-272</v>
      </c>
      <c r="BO318" s="142">
        <f t="shared" si="21"/>
        <v>-394.6666666666667</v>
      </c>
      <c r="BP318" s="142">
        <f t="shared" si="22"/>
        <v>-296</v>
      </c>
    </row>
    <row r="319" spans="14:68" ht="15" customHeight="1">
      <c r="N319" s="94" t="s">
        <v>555</v>
      </c>
      <c r="O319" t="s">
        <v>546</v>
      </c>
      <c r="V319" t="s">
        <v>571</v>
      </c>
      <c r="Y319" t="s">
        <v>586</v>
      </c>
      <c r="AT319" s="142">
        <v>1</v>
      </c>
      <c r="AU319" s="142">
        <f aca="true" t="shared" si="27" ref="AU319:AU337">$AA$296/$AB$292*AT319</f>
        <v>1</v>
      </c>
      <c r="AV319" s="142">
        <f aca="true" t="shared" si="28" ref="AV319:AV338">1/$AA$296*(-$AU319)*$AJ$294</f>
        <v>-6</v>
      </c>
      <c r="AW319" s="142">
        <f aca="true" t="shared" si="29" ref="AW319:AW338">1/$AA$296*($AA$296-$AU319-$AJ$295)*$AJ$293</f>
        <v>128</v>
      </c>
      <c r="AX319" s="142">
        <f aca="true" t="shared" si="30" ref="AX319:AX338">1/$AA$296*($AA$296-$AU319-$AJ$295-$AJ$296)*$AJ$294</f>
        <v>84.00000000000001</v>
      </c>
      <c r="AY319" s="142">
        <f aca="true" t="shared" si="31" ref="AY319:AY338">AV319</f>
        <v>-6</v>
      </c>
      <c r="AZ319" s="142">
        <f aca="true" t="shared" si="32" ref="AZ319:AZ338">IF($AJ$295&gt;($AA$296-$AU319),0,AW319)</f>
        <v>128</v>
      </c>
      <c r="BA319" s="142">
        <f t="shared" si="26"/>
        <v>84.00000000000001</v>
      </c>
      <c r="BB319" s="142">
        <f aca="true" t="shared" si="33" ref="BB319:BB338">BA319+AZ319+AY319</f>
        <v>206</v>
      </c>
      <c r="BF319" s="142">
        <v>75</v>
      </c>
      <c r="BG319" s="142">
        <f t="shared" si="23"/>
        <v>2.5</v>
      </c>
      <c r="BH319" s="142">
        <f t="shared" si="17"/>
        <v>-240</v>
      </c>
      <c r="BI319" s="142">
        <f t="shared" si="18"/>
        <v>-160</v>
      </c>
      <c r="BJ319" s="142">
        <f t="shared" si="19"/>
        <v>-120</v>
      </c>
      <c r="BL319" s="142">
        <f t="shared" si="24"/>
        <v>75</v>
      </c>
      <c r="BM319" s="142">
        <f t="shared" si="25"/>
        <v>2.5</v>
      </c>
      <c r="BN319" s="142">
        <f t="shared" si="20"/>
        <v>-280</v>
      </c>
      <c r="BO319" s="142">
        <f t="shared" si="21"/>
        <v>-400</v>
      </c>
      <c r="BP319" s="142">
        <f t="shared" si="22"/>
        <v>-300</v>
      </c>
    </row>
    <row r="320" spans="14:68" ht="15" customHeight="1">
      <c r="N320" s="94" t="s">
        <v>556</v>
      </c>
      <c r="O320" t="s">
        <v>546</v>
      </c>
      <c r="AT320" s="142">
        <v>2</v>
      </c>
      <c r="AU320" s="142">
        <f t="shared" si="27"/>
        <v>2</v>
      </c>
      <c r="AV320" s="142">
        <f t="shared" si="28"/>
        <v>-12</v>
      </c>
      <c r="AW320" s="142">
        <f t="shared" si="29"/>
        <v>120</v>
      </c>
      <c r="AX320" s="142">
        <f t="shared" si="30"/>
        <v>78</v>
      </c>
      <c r="AY320" s="142">
        <f t="shared" si="31"/>
        <v>-12</v>
      </c>
      <c r="AZ320" s="142">
        <f t="shared" si="32"/>
        <v>120</v>
      </c>
      <c r="BA320" s="142">
        <f t="shared" si="26"/>
        <v>78</v>
      </c>
      <c r="BB320" s="142">
        <f t="shared" si="33"/>
        <v>186</v>
      </c>
      <c r="BF320" s="142">
        <v>76</v>
      </c>
      <c r="BG320" s="142">
        <f t="shared" si="23"/>
        <v>2.533333333333333</v>
      </c>
      <c r="BH320" s="142">
        <f t="shared" si="17"/>
        <v>-240</v>
      </c>
      <c r="BI320" s="142">
        <f t="shared" si="18"/>
        <v>-160</v>
      </c>
      <c r="BJ320" s="142">
        <f t="shared" si="19"/>
        <v>-120</v>
      </c>
      <c r="BL320" s="142">
        <f t="shared" si="24"/>
        <v>76</v>
      </c>
      <c r="BM320" s="142">
        <f t="shared" si="25"/>
        <v>2.533333333333333</v>
      </c>
      <c r="BN320" s="142">
        <f t="shared" si="20"/>
        <v>-288</v>
      </c>
      <c r="BO320" s="142">
        <f t="shared" si="21"/>
        <v>-405.3333333333333</v>
      </c>
      <c r="BP320" s="142">
        <f t="shared" si="22"/>
        <v>-304</v>
      </c>
    </row>
    <row r="321" spans="1:68" ht="15" customHeight="1">
      <c r="A321" s="3" t="s">
        <v>607</v>
      </c>
      <c r="N321" s="94" t="s">
        <v>557</v>
      </c>
      <c r="O321" t="s">
        <v>546</v>
      </c>
      <c r="AT321" s="142">
        <v>3</v>
      </c>
      <c r="AU321" s="142">
        <f t="shared" si="27"/>
        <v>3</v>
      </c>
      <c r="AV321" s="142">
        <f t="shared" si="28"/>
        <v>-18.000000000000004</v>
      </c>
      <c r="AW321" s="142">
        <f t="shared" si="29"/>
        <v>112.00000000000001</v>
      </c>
      <c r="AX321" s="142">
        <f t="shared" si="30"/>
        <v>72.00000000000001</v>
      </c>
      <c r="AY321" s="142">
        <f t="shared" si="31"/>
        <v>-18.000000000000004</v>
      </c>
      <c r="AZ321" s="142">
        <f t="shared" si="32"/>
        <v>112.00000000000001</v>
      </c>
      <c r="BA321" s="142">
        <f t="shared" si="26"/>
        <v>72.00000000000001</v>
      </c>
      <c r="BB321" s="142">
        <f t="shared" si="33"/>
        <v>166.00000000000003</v>
      </c>
      <c r="BF321" s="142">
        <v>77</v>
      </c>
      <c r="BG321" s="142">
        <f t="shared" si="23"/>
        <v>2.5666666666666664</v>
      </c>
      <c r="BH321" s="142">
        <f t="shared" si="17"/>
        <v>-240</v>
      </c>
      <c r="BI321" s="142">
        <f t="shared" si="18"/>
        <v>-160</v>
      </c>
      <c r="BJ321" s="142">
        <f t="shared" si="19"/>
        <v>-120</v>
      </c>
      <c r="BL321" s="142">
        <f t="shared" si="24"/>
        <v>77</v>
      </c>
      <c r="BM321" s="142">
        <f t="shared" si="25"/>
        <v>2.5666666666666664</v>
      </c>
      <c r="BN321" s="142">
        <f t="shared" si="20"/>
        <v>-295.99999999999994</v>
      </c>
      <c r="BO321" s="142">
        <f t="shared" si="21"/>
        <v>-410.66666666666663</v>
      </c>
      <c r="BP321" s="142">
        <f t="shared" si="22"/>
        <v>-308</v>
      </c>
    </row>
    <row r="322" spans="46:68" ht="15" customHeight="1">
      <c r="AT322" s="142">
        <v>4</v>
      </c>
      <c r="AU322" s="142">
        <f t="shared" si="27"/>
        <v>4</v>
      </c>
      <c r="AV322" s="142">
        <f t="shared" si="28"/>
        <v>-24</v>
      </c>
      <c r="AW322" s="142">
        <f t="shared" si="29"/>
        <v>104</v>
      </c>
      <c r="AX322" s="142">
        <f t="shared" si="30"/>
        <v>66</v>
      </c>
      <c r="AY322" s="142">
        <f t="shared" si="31"/>
        <v>-24</v>
      </c>
      <c r="AZ322" s="142">
        <f t="shared" si="32"/>
        <v>104</v>
      </c>
      <c r="BA322" s="142">
        <f t="shared" si="26"/>
        <v>66</v>
      </c>
      <c r="BB322" s="142">
        <f t="shared" si="33"/>
        <v>146</v>
      </c>
      <c r="BF322" s="142">
        <v>78</v>
      </c>
      <c r="BG322" s="142">
        <f t="shared" si="23"/>
        <v>2.6</v>
      </c>
      <c r="BH322" s="142">
        <f t="shared" si="17"/>
        <v>-240</v>
      </c>
      <c r="BI322" s="142">
        <f t="shared" si="18"/>
        <v>-160</v>
      </c>
      <c r="BJ322" s="142">
        <f t="shared" si="19"/>
        <v>-120</v>
      </c>
      <c r="BL322" s="142">
        <f t="shared" si="24"/>
        <v>78</v>
      </c>
      <c r="BM322" s="142">
        <f t="shared" si="25"/>
        <v>2.6</v>
      </c>
      <c r="BN322" s="142">
        <f t="shared" si="20"/>
        <v>-304</v>
      </c>
      <c r="BO322" s="142">
        <f t="shared" si="21"/>
        <v>-416</v>
      </c>
      <c r="BP322" s="142">
        <f t="shared" si="22"/>
        <v>-312</v>
      </c>
    </row>
    <row r="323" spans="46:68" ht="15" customHeight="1">
      <c r="AT323" s="142">
        <v>5</v>
      </c>
      <c r="AU323" s="142">
        <f t="shared" si="27"/>
        <v>5</v>
      </c>
      <c r="AV323" s="142">
        <f t="shared" si="28"/>
        <v>-30</v>
      </c>
      <c r="AW323" s="142">
        <f t="shared" si="29"/>
        <v>96.00000000000001</v>
      </c>
      <c r="AX323" s="142">
        <f t="shared" si="30"/>
        <v>60</v>
      </c>
      <c r="AY323" s="142">
        <f t="shared" si="31"/>
        <v>-30</v>
      </c>
      <c r="AZ323" s="142">
        <f t="shared" si="32"/>
        <v>96.00000000000001</v>
      </c>
      <c r="BA323" s="142">
        <f t="shared" si="26"/>
        <v>60</v>
      </c>
      <c r="BB323" s="142">
        <f t="shared" si="33"/>
        <v>126</v>
      </c>
      <c r="BF323" s="142">
        <v>79</v>
      </c>
      <c r="BG323" s="142">
        <f t="shared" si="23"/>
        <v>2.6333333333333333</v>
      </c>
      <c r="BH323" s="142">
        <f t="shared" si="17"/>
        <v>-240</v>
      </c>
      <c r="BI323" s="142">
        <f t="shared" si="18"/>
        <v>-160</v>
      </c>
      <c r="BJ323" s="142">
        <f t="shared" si="19"/>
        <v>-120</v>
      </c>
      <c r="BL323" s="142">
        <f t="shared" si="24"/>
        <v>79</v>
      </c>
      <c r="BM323" s="142">
        <f t="shared" si="25"/>
        <v>2.6333333333333333</v>
      </c>
      <c r="BN323" s="142">
        <f t="shared" si="20"/>
        <v>-312</v>
      </c>
      <c r="BO323" s="142">
        <f t="shared" si="21"/>
        <v>-421.3333333333333</v>
      </c>
      <c r="BP323" s="142">
        <f t="shared" si="22"/>
        <v>-316</v>
      </c>
    </row>
    <row r="324" spans="1:68" ht="15" customHeight="1">
      <c r="A324">
        <v>1</v>
      </c>
      <c r="AT324" s="142">
        <v>6</v>
      </c>
      <c r="AU324" s="142">
        <f t="shared" si="27"/>
        <v>6</v>
      </c>
      <c r="AV324" s="142">
        <f t="shared" si="28"/>
        <v>-36.00000000000001</v>
      </c>
      <c r="AW324" s="142">
        <f t="shared" si="29"/>
        <v>88</v>
      </c>
      <c r="AX324" s="142">
        <f t="shared" si="30"/>
        <v>54</v>
      </c>
      <c r="AY324" s="142">
        <f t="shared" si="31"/>
        <v>-36.00000000000001</v>
      </c>
      <c r="AZ324" s="142">
        <f t="shared" si="32"/>
        <v>88</v>
      </c>
      <c r="BA324" s="142">
        <f t="shared" si="26"/>
        <v>54</v>
      </c>
      <c r="BB324" s="142">
        <f t="shared" si="33"/>
        <v>106</v>
      </c>
      <c r="BF324" s="142">
        <v>80</v>
      </c>
      <c r="BG324" s="142">
        <f t="shared" si="23"/>
        <v>2.6666666666666665</v>
      </c>
      <c r="BH324" s="142">
        <f t="shared" si="17"/>
        <v>-240</v>
      </c>
      <c r="BI324" s="142">
        <f t="shared" si="18"/>
        <v>-160</v>
      </c>
      <c r="BJ324" s="142">
        <f t="shared" si="19"/>
        <v>-120</v>
      </c>
      <c r="BL324" s="142">
        <f t="shared" si="24"/>
        <v>80</v>
      </c>
      <c r="BM324" s="142">
        <f t="shared" si="25"/>
        <v>2.6666666666666665</v>
      </c>
      <c r="BN324" s="142">
        <f t="shared" si="20"/>
        <v>-319.99999999999994</v>
      </c>
      <c r="BO324" s="142">
        <f t="shared" si="21"/>
        <v>-426.66666666666663</v>
      </c>
      <c r="BP324" s="142">
        <f t="shared" si="22"/>
        <v>-320</v>
      </c>
    </row>
    <row r="325" spans="1:68" ht="15" customHeight="1">
      <c r="A325">
        <v>2</v>
      </c>
      <c r="AT325" s="142">
        <v>7</v>
      </c>
      <c r="AU325" s="142">
        <f t="shared" si="27"/>
        <v>7</v>
      </c>
      <c r="AV325" s="142">
        <f t="shared" si="28"/>
        <v>-42.00000000000001</v>
      </c>
      <c r="AW325" s="142">
        <f t="shared" si="29"/>
        <v>80</v>
      </c>
      <c r="AX325" s="142">
        <f t="shared" si="30"/>
        <v>48</v>
      </c>
      <c r="AY325" s="142">
        <f t="shared" si="31"/>
        <v>-42.00000000000001</v>
      </c>
      <c r="AZ325" s="142">
        <f t="shared" si="32"/>
        <v>80</v>
      </c>
      <c r="BA325" s="142">
        <f t="shared" si="26"/>
        <v>48</v>
      </c>
      <c r="BB325" s="142">
        <f t="shared" si="33"/>
        <v>86</v>
      </c>
      <c r="BF325" s="142">
        <v>81</v>
      </c>
      <c r="BG325" s="142">
        <f t="shared" si="23"/>
        <v>2.7</v>
      </c>
      <c r="BH325" s="142">
        <f t="shared" si="17"/>
        <v>-240</v>
      </c>
      <c r="BI325" s="142">
        <f t="shared" si="18"/>
        <v>-160</v>
      </c>
      <c r="BJ325" s="142">
        <f t="shared" si="19"/>
        <v>-120</v>
      </c>
      <c r="BL325" s="142">
        <f t="shared" si="24"/>
        <v>81</v>
      </c>
      <c r="BM325" s="142">
        <f t="shared" si="25"/>
        <v>2.7</v>
      </c>
      <c r="BN325" s="142">
        <f t="shared" si="20"/>
        <v>-328</v>
      </c>
      <c r="BO325" s="142">
        <f t="shared" si="21"/>
        <v>-432</v>
      </c>
      <c r="BP325" s="142">
        <f t="shared" si="22"/>
        <v>-324</v>
      </c>
    </row>
    <row r="326" spans="1:68" ht="15" customHeight="1">
      <c r="A326">
        <v>3</v>
      </c>
      <c r="AT326" s="142">
        <v>8</v>
      </c>
      <c r="AU326" s="142">
        <f t="shared" si="27"/>
        <v>8</v>
      </c>
      <c r="AV326" s="142">
        <f t="shared" si="28"/>
        <v>-48</v>
      </c>
      <c r="AW326" s="142">
        <f t="shared" si="29"/>
        <v>72</v>
      </c>
      <c r="AX326" s="142">
        <f t="shared" si="30"/>
        <v>42.00000000000001</v>
      </c>
      <c r="AY326" s="142">
        <f t="shared" si="31"/>
        <v>-48</v>
      </c>
      <c r="AZ326" s="142">
        <f t="shared" si="32"/>
        <v>72</v>
      </c>
      <c r="BA326" s="142">
        <f t="shared" si="26"/>
        <v>42.00000000000001</v>
      </c>
      <c r="BB326" s="142">
        <f t="shared" si="33"/>
        <v>66</v>
      </c>
      <c r="BF326" s="142">
        <v>82</v>
      </c>
      <c r="BG326" s="142">
        <f t="shared" si="23"/>
        <v>2.7333333333333334</v>
      </c>
      <c r="BH326" s="142">
        <f t="shared" si="17"/>
        <v>-240</v>
      </c>
      <c r="BI326" s="142">
        <f t="shared" si="18"/>
        <v>-160</v>
      </c>
      <c r="BJ326" s="142">
        <f t="shared" si="19"/>
        <v>-120</v>
      </c>
      <c r="BL326" s="142">
        <f t="shared" si="24"/>
        <v>82</v>
      </c>
      <c r="BM326" s="142">
        <f t="shared" si="25"/>
        <v>2.7333333333333334</v>
      </c>
      <c r="BN326" s="142">
        <f t="shared" si="20"/>
        <v>-336</v>
      </c>
      <c r="BO326" s="142">
        <f t="shared" si="21"/>
        <v>-437.33333333333337</v>
      </c>
      <c r="BP326" s="142">
        <f t="shared" si="22"/>
        <v>-328</v>
      </c>
    </row>
    <row r="327" spans="1:68" ht="15" customHeight="1">
      <c r="A327">
        <v>4</v>
      </c>
      <c r="AT327" s="142">
        <v>9</v>
      </c>
      <c r="AU327" s="142">
        <f t="shared" si="27"/>
        <v>9</v>
      </c>
      <c r="AV327" s="142">
        <f t="shared" si="28"/>
        <v>-54</v>
      </c>
      <c r="AW327" s="142">
        <f t="shared" si="29"/>
        <v>64</v>
      </c>
      <c r="AX327" s="142">
        <f t="shared" si="30"/>
        <v>36.00000000000001</v>
      </c>
      <c r="AY327" s="142">
        <f t="shared" si="31"/>
        <v>-54</v>
      </c>
      <c r="AZ327" s="142">
        <f t="shared" si="32"/>
        <v>64</v>
      </c>
      <c r="BA327" s="142">
        <f t="shared" si="26"/>
        <v>36.00000000000001</v>
      </c>
      <c r="BB327" s="142">
        <f t="shared" si="33"/>
        <v>46</v>
      </c>
      <c r="BF327" s="142">
        <v>83</v>
      </c>
      <c r="BG327" s="142">
        <f t="shared" si="23"/>
        <v>2.7666666666666666</v>
      </c>
      <c r="BH327" s="142">
        <f t="shared" si="17"/>
        <v>-240</v>
      </c>
      <c r="BI327" s="142">
        <f t="shared" si="18"/>
        <v>-160</v>
      </c>
      <c r="BJ327" s="142">
        <f t="shared" si="19"/>
        <v>-120</v>
      </c>
      <c r="BL327" s="142">
        <f t="shared" si="24"/>
        <v>83</v>
      </c>
      <c r="BM327" s="142">
        <f t="shared" si="25"/>
        <v>2.7666666666666666</v>
      </c>
      <c r="BN327" s="142">
        <f t="shared" si="20"/>
        <v>-344</v>
      </c>
      <c r="BO327" s="142">
        <f t="shared" si="21"/>
        <v>-442.66666666666663</v>
      </c>
      <c r="BP327" s="142">
        <f t="shared" si="22"/>
        <v>-332</v>
      </c>
    </row>
    <row r="328" spans="1:68" ht="15" customHeight="1">
      <c r="A328">
        <v>5</v>
      </c>
      <c r="AT328" s="142">
        <v>10</v>
      </c>
      <c r="AU328" s="142">
        <f t="shared" si="27"/>
        <v>10</v>
      </c>
      <c r="AV328" s="142">
        <f t="shared" si="28"/>
        <v>-60</v>
      </c>
      <c r="AW328" s="142">
        <f t="shared" si="29"/>
        <v>56.00000000000001</v>
      </c>
      <c r="AX328" s="142">
        <f t="shared" si="30"/>
        <v>30</v>
      </c>
      <c r="AY328" s="142">
        <f t="shared" si="31"/>
        <v>-60</v>
      </c>
      <c r="AZ328" s="142">
        <f t="shared" si="32"/>
        <v>56.00000000000001</v>
      </c>
      <c r="BA328" s="142">
        <f t="shared" si="26"/>
        <v>30</v>
      </c>
      <c r="BB328" s="142">
        <f t="shared" si="33"/>
        <v>26</v>
      </c>
      <c r="BF328" s="142">
        <v>84</v>
      </c>
      <c r="BG328" s="142">
        <f t="shared" si="23"/>
        <v>2.8</v>
      </c>
      <c r="BH328" s="142">
        <f t="shared" si="17"/>
        <v>-240</v>
      </c>
      <c r="BI328" s="142">
        <f t="shared" si="18"/>
        <v>-160</v>
      </c>
      <c r="BJ328" s="142">
        <f t="shared" si="19"/>
        <v>-120</v>
      </c>
      <c r="BL328" s="142">
        <f t="shared" si="24"/>
        <v>84</v>
      </c>
      <c r="BM328" s="142">
        <f t="shared" si="25"/>
        <v>2.8</v>
      </c>
      <c r="BN328" s="142">
        <f t="shared" si="20"/>
        <v>-352</v>
      </c>
      <c r="BO328" s="142">
        <f t="shared" si="21"/>
        <v>-448</v>
      </c>
      <c r="BP328" s="142">
        <f t="shared" si="22"/>
        <v>-336</v>
      </c>
    </row>
    <row r="329" spans="1:68" ht="15" customHeight="1">
      <c r="A329">
        <v>6</v>
      </c>
      <c r="AT329" s="142">
        <v>11</v>
      </c>
      <c r="AU329" s="142">
        <f t="shared" si="27"/>
        <v>11</v>
      </c>
      <c r="AV329" s="142">
        <f t="shared" si="28"/>
        <v>-66</v>
      </c>
      <c r="AW329" s="142">
        <f t="shared" si="29"/>
        <v>48.00000000000001</v>
      </c>
      <c r="AX329" s="142">
        <f t="shared" si="30"/>
        <v>24</v>
      </c>
      <c r="AY329" s="142">
        <f t="shared" si="31"/>
        <v>-66</v>
      </c>
      <c r="AZ329" s="142">
        <f t="shared" si="32"/>
        <v>48.00000000000001</v>
      </c>
      <c r="BA329" s="142">
        <f t="shared" si="26"/>
        <v>24</v>
      </c>
      <c r="BB329" s="142">
        <f t="shared" si="33"/>
        <v>6</v>
      </c>
      <c r="BF329" s="142">
        <v>85</v>
      </c>
      <c r="BG329" s="142">
        <f t="shared" si="23"/>
        <v>2.8333333333333335</v>
      </c>
      <c r="BH329" s="142">
        <f t="shared" si="17"/>
        <v>-240</v>
      </c>
      <c r="BI329" s="142">
        <f t="shared" si="18"/>
        <v>-160</v>
      </c>
      <c r="BJ329" s="142">
        <f t="shared" si="19"/>
        <v>-120</v>
      </c>
      <c r="BL329" s="142">
        <f t="shared" si="24"/>
        <v>85</v>
      </c>
      <c r="BM329" s="142">
        <f t="shared" si="25"/>
        <v>2.8333333333333335</v>
      </c>
      <c r="BN329" s="142">
        <f t="shared" si="20"/>
        <v>-360.00000000000006</v>
      </c>
      <c r="BO329" s="142">
        <f t="shared" si="21"/>
        <v>-453.33333333333337</v>
      </c>
      <c r="BP329" s="142">
        <f t="shared" si="22"/>
        <v>-340</v>
      </c>
    </row>
    <row r="330" spans="1:68" ht="15" customHeight="1">
      <c r="A330">
        <v>7</v>
      </c>
      <c r="AT330" s="142">
        <v>12</v>
      </c>
      <c r="AU330" s="142">
        <f t="shared" si="27"/>
        <v>12</v>
      </c>
      <c r="AV330" s="142">
        <f t="shared" si="28"/>
        <v>-72.00000000000001</v>
      </c>
      <c r="AW330" s="142">
        <f t="shared" si="29"/>
        <v>40</v>
      </c>
      <c r="AX330" s="142">
        <f t="shared" si="30"/>
        <v>18.000000000000004</v>
      </c>
      <c r="AY330" s="142">
        <f t="shared" si="31"/>
        <v>-72.00000000000001</v>
      </c>
      <c r="AZ330" s="142">
        <f t="shared" si="32"/>
        <v>40</v>
      </c>
      <c r="BA330" s="142">
        <f t="shared" si="26"/>
        <v>18.000000000000004</v>
      </c>
      <c r="BB330" s="142">
        <f t="shared" si="33"/>
        <v>-14.000000000000014</v>
      </c>
      <c r="BF330" s="142">
        <v>86</v>
      </c>
      <c r="BG330" s="142">
        <f t="shared" si="23"/>
        <v>2.8666666666666667</v>
      </c>
      <c r="BH330" s="142">
        <f t="shared" si="17"/>
        <v>-240</v>
      </c>
      <c r="BI330" s="142">
        <f t="shared" si="18"/>
        <v>-160</v>
      </c>
      <c r="BJ330" s="142">
        <f t="shared" si="19"/>
        <v>-120</v>
      </c>
      <c r="BL330" s="142">
        <f t="shared" si="24"/>
        <v>86</v>
      </c>
      <c r="BM330" s="142">
        <f t="shared" si="25"/>
        <v>2.8666666666666667</v>
      </c>
      <c r="BN330" s="142">
        <f t="shared" si="20"/>
        <v>-368</v>
      </c>
      <c r="BO330" s="142">
        <f t="shared" si="21"/>
        <v>-458.6666666666667</v>
      </c>
      <c r="BP330" s="142">
        <f t="shared" si="22"/>
        <v>-344</v>
      </c>
    </row>
    <row r="331" spans="1:68" ht="15" customHeight="1">
      <c r="A331">
        <v>8</v>
      </c>
      <c r="AT331" s="142">
        <v>13</v>
      </c>
      <c r="AU331" s="142">
        <f t="shared" si="27"/>
        <v>13</v>
      </c>
      <c r="AV331" s="142">
        <f t="shared" si="28"/>
        <v>-78</v>
      </c>
      <c r="AW331" s="142">
        <f t="shared" si="29"/>
        <v>32</v>
      </c>
      <c r="AX331" s="142">
        <f t="shared" si="30"/>
        <v>12</v>
      </c>
      <c r="AY331" s="142">
        <f t="shared" si="31"/>
        <v>-78</v>
      </c>
      <c r="AZ331" s="142">
        <f t="shared" si="32"/>
        <v>32</v>
      </c>
      <c r="BA331" s="142">
        <f t="shared" si="26"/>
        <v>12</v>
      </c>
      <c r="BB331" s="142">
        <f t="shared" si="33"/>
        <v>-34</v>
      </c>
      <c r="BF331" s="142">
        <v>87</v>
      </c>
      <c r="BG331" s="142">
        <f t="shared" si="23"/>
        <v>2.9</v>
      </c>
      <c r="BH331" s="142">
        <f t="shared" si="17"/>
        <v>-240</v>
      </c>
      <c r="BI331" s="142">
        <f t="shared" si="18"/>
        <v>-160</v>
      </c>
      <c r="BJ331" s="142">
        <f t="shared" si="19"/>
        <v>-120</v>
      </c>
      <c r="BL331" s="142">
        <f t="shared" si="24"/>
        <v>87</v>
      </c>
      <c r="BM331" s="142">
        <f t="shared" si="25"/>
        <v>2.9</v>
      </c>
      <c r="BN331" s="142">
        <f t="shared" si="20"/>
        <v>-376</v>
      </c>
      <c r="BO331" s="142">
        <f t="shared" si="21"/>
        <v>-464</v>
      </c>
      <c r="BP331" s="142">
        <f t="shared" si="22"/>
        <v>-348</v>
      </c>
    </row>
    <row r="332" spans="1:68" ht="15" customHeight="1">
      <c r="A332">
        <v>9</v>
      </c>
      <c r="AT332" s="142">
        <v>14</v>
      </c>
      <c r="AU332" s="142">
        <f t="shared" si="27"/>
        <v>14</v>
      </c>
      <c r="AV332" s="142">
        <f t="shared" si="28"/>
        <v>-84.00000000000001</v>
      </c>
      <c r="AW332" s="142">
        <f t="shared" si="29"/>
        <v>24.000000000000004</v>
      </c>
      <c r="AX332" s="142">
        <f t="shared" si="30"/>
        <v>6</v>
      </c>
      <c r="AY332" s="142">
        <f t="shared" si="31"/>
        <v>-84.00000000000001</v>
      </c>
      <c r="AZ332" s="142">
        <f t="shared" si="32"/>
        <v>24.000000000000004</v>
      </c>
      <c r="BA332" s="142">
        <f t="shared" si="26"/>
        <v>6</v>
      </c>
      <c r="BB332" s="142">
        <f t="shared" si="33"/>
        <v>-54.000000000000014</v>
      </c>
      <c r="BF332" s="142">
        <v>88</v>
      </c>
      <c r="BG332" s="142">
        <f t="shared" si="23"/>
        <v>2.933333333333333</v>
      </c>
      <c r="BH332" s="142">
        <f t="shared" si="17"/>
        <v>-240</v>
      </c>
      <c r="BI332" s="142">
        <f t="shared" si="18"/>
        <v>-160</v>
      </c>
      <c r="BJ332" s="142">
        <f t="shared" si="19"/>
        <v>-120</v>
      </c>
      <c r="BL332" s="142">
        <f t="shared" si="24"/>
        <v>88</v>
      </c>
      <c r="BM332" s="142">
        <f t="shared" si="25"/>
        <v>2.933333333333333</v>
      </c>
      <c r="BN332" s="142">
        <f t="shared" si="20"/>
        <v>-384</v>
      </c>
      <c r="BO332" s="142">
        <f t="shared" si="21"/>
        <v>-469.3333333333333</v>
      </c>
      <c r="BP332" s="142">
        <f t="shared" si="22"/>
        <v>-352</v>
      </c>
    </row>
    <row r="333" spans="1:68" ht="15" customHeight="1">
      <c r="A333">
        <v>10</v>
      </c>
      <c r="AT333" s="142">
        <v>15</v>
      </c>
      <c r="AU333" s="142">
        <f t="shared" si="27"/>
        <v>15</v>
      </c>
      <c r="AV333" s="142">
        <f t="shared" si="28"/>
        <v>-90</v>
      </c>
      <c r="AW333" s="142">
        <f t="shared" si="29"/>
        <v>16</v>
      </c>
      <c r="AX333" s="142">
        <f t="shared" si="30"/>
        <v>0</v>
      </c>
      <c r="AY333" s="142">
        <f t="shared" si="31"/>
        <v>-90</v>
      </c>
      <c r="AZ333" s="142">
        <f t="shared" si="32"/>
        <v>16</v>
      </c>
      <c r="BA333" s="142">
        <f t="shared" si="26"/>
        <v>0</v>
      </c>
      <c r="BB333" s="142">
        <f t="shared" si="33"/>
        <v>-74</v>
      </c>
      <c r="BF333" s="142">
        <v>89</v>
      </c>
      <c r="BG333" s="142">
        <f t="shared" si="23"/>
        <v>2.966666666666667</v>
      </c>
      <c r="BH333" s="142">
        <f t="shared" si="17"/>
        <v>-240</v>
      </c>
      <c r="BI333" s="142">
        <f t="shared" si="18"/>
        <v>-160</v>
      </c>
      <c r="BJ333" s="142">
        <f t="shared" si="19"/>
        <v>-120</v>
      </c>
      <c r="BL333" s="142">
        <f t="shared" si="24"/>
        <v>89</v>
      </c>
      <c r="BM333" s="142">
        <f t="shared" si="25"/>
        <v>2.966666666666667</v>
      </c>
      <c r="BN333" s="142">
        <f t="shared" si="20"/>
        <v>-392</v>
      </c>
      <c r="BO333" s="142">
        <f t="shared" si="21"/>
        <v>-474.6666666666667</v>
      </c>
      <c r="BP333" s="142">
        <f t="shared" si="22"/>
        <v>-356</v>
      </c>
    </row>
    <row r="334" spans="1:68" ht="15" customHeight="1">
      <c r="A334">
        <v>11</v>
      </c>
      <c r="AT334" s="142">
        <v>16</v>
      </c>
      <c r="AU334" s="142">
        <f t="shared" si="27"/>
        <v>16</v>
      </c>
      <c r="AV334" s="142">
        <f t="shared" si="28"/>
        <v>-96</v>
      </c>
      <c r="AW334" s="142">
        <f t="shared" si="29"/>
        <v>8</v>
      </c>
      <c r="AX334" s="142">
        <f t="shared" si="30"/>
        <v>-6</v>
      </c>
      <c r="AY334" s="142">
        <f t="shared" si="31"/>
        <v>-96</v>
      </c>
      <c r="AZ334" s="142">
        <f t="shared" si="32"/>
        <v>8</v>
      </c>
      <c r="BA334" s="142">
        <f t="shared" si="26"/>
        <v>0</v>
      </c>
      <c r="BB334" s="142">
        <f t="shared" si="33"/>
        <v>-88</v>
      </c>
      <c r="BF334" s="142">
        <v>90</v>
      </c>
      <c r="BG334" s="142">
        <f t="shared" si="23"/>
        <v>3</v>
      </c>
      <c r="BH334" s="142">
        <f t="shared" si="17"/>
        <v>-240</v>
      </c>
      <c r="BI334" s="142">
        <f t="shared" si="18"/>
        <v>-160</v>
      </c>
      <c r="BJ334" s="142">
        <f t="shared" si="19"/>
        <v>-120</v>
      </c>
      <c r="BL334" s="142">
        <f t="shared" si="24"/>
        <v>90</v>
      </c>
      <c r="BM334" s="142">
        <f t="shared" si="25"/>
        <v>3</v>
      </c>
      <c r="BN334" s="142">
        <f t="shared" si="20"/>
        <v>-400</v>
      </c>
      <c r="BO334" s="142">
        <f t="shared" si="21"/>
        <v>-480</v>
      </c>
      <c r="BP334" s="142">
        <f t="shared" si="22"/>
        <v>-360</v>
      </c>
    </row>
    <row r="335" spans="1:68" ht="15" customHeight="1">
      <c r="A335">
        <v>12</v>
      </c>
      <c r="AT335" s="142">
        <v>17</v>
      </c>
      <c r="AU335" s="142">
        <f t="shared" si="27"/>
        <v>17</v>
      </c>
      <c r="AV335" s="142">
        <f t="shared" si="28"/>
        <v>-102.00000000000001</v>
      </c>
      <c r="AW335" s="142">
        <f t="shared" si="29"/>
        <v>0</v>
      </c>
      <c r="AX335" s="142">
        <f t="shared" si="30"/>
        <v>-12</v>
      </c>
      <c r="AY335" s="142">
        <f t="shared" si="31"/>
        <v>-102.00000000000001</v>
      </c>
      <c r="AZ335" s="142">
        <f t="shared" si="32"/>
        <v>0</v>
      </c>
      <c r="BA335" s="142">
        <f t="shared" si="26"/>
        <v>0</v>
      </c>
      <c r="BB335" s="142">
        <f t="shared" si="33"/>
        <v>-102.00000000000001</v>
      </c>
      <c r="BF335" s="142">
        <v>91</v>
      </c>
      <c r="BG335" s="142">
        <f t="shared" si="23"/>
        <v>3.033333333333333</v>
      </c>
      <c r="BH335" s="142">
        <f t="shared" si="17"/>
        <v>-240</v>
      </c>
      <c r="BI335" s="142">
        <f t="shared" si="18"/>
        <v>-160</v>
      </c>
      <c r="BJ335" s="142">
        <f t="shared" si="19"/>
        <v>-120</v>
      </c>
      <c r="BL335" s="142">
        <f t="shared" si="24"/>
        <v>91</v>
      </c>
      <c r="BM335" s="142">
        <f t="shared" si="25"/>
        <v>3.033333333333333</v>
      </c>
      <c r="BN335" s="142">
        <f t="shared" si="20"/>
        <v>-408</v>
      </c>
      <c r="BO335" s="142">
        <f t="shared" si="21"/>
        <v>-485.3333333333333</v>
      </c>
      <c r="BP335" s="142">
        <f t="shared" si="22"/>
        <v>-364</v>
      </c>
    </row>
    <row r="336" spans="1:68" ht="15" customHeight="1">
      <c r="A336">
        <v>13</v>
      </c>
      <c r="AT336" s="142">
        <v>18</v>
      </c>
      <c r="AU336" s="142">
        <f t="shared" si="27"/>
        <v>18</v>
      </c>
      <c r="AV336" s="142">
        <f t="shared" si="28"/>
        <v>-108</v>
      </c>
      <c r="AW336" s="142">
        <f t="shared" si="29"/>
        <v>-8</v>
      </c>
      <c r="AX336" s="142">
        <f t="shared" si="30"/>
        <v>-18.000000000000004</v>
      </c>
      <c r="AY336" s="142">
        <f t="shared" si="31"/>
        <v>-108</v>
      </c>
      <c r="AZ336" s="142">
        <f t="shared" si="32"/>
        <v>0</v>
      </c>
      <c r="BA336" s="142">
        <f t="shared" si="26"/>
        <v>0</v>
      </c>
      <c r="BB336" s="142">
        <f t="shared" si="33"/>
        <v>-108</v>
      </c>
      <c r="BF336" s="142">
        <v>92</v>
      </c>
      <c r="BG336" s="142">
        <f t="shared" si="23"/>
        <v>3.0666666666666664</v>
      </c>
      <c r="BH336" s="142">
        <f t="shared" si="17"/>
        <v>-240</v>
      </c>
      <c r="BI336" s="142">
        <f t="shared" si="18"/>
        <v>-160</v>
      </c>
      <c r="BJ336" s="142">
        <f t="shared" si="19"/>
        <v>-120</v>
      </c>
      <c r="BL336" s="142">
        <f t="shared" si="24"/>
        <v>92</v>
      </c>
      <c r="BM336" s="142">
        <f t="shared" si="25"/>
        <v>3.0666666666666664</v>
      </c>
      <c r="BN336" s="142">
        <f t="shared" si="20"/>
        <v>-415.99999999999994</v>
      </c>
      <c r="BO336" s="142">
        <f t="shared" si="21"/>
        <v>-490.66666666666663</v>
      </c>
      <c r="BP336" s="142">
        <f t="shared" si="22"/>
        <v>-368</v>
      </c>
    </row>
    <row r="337" spans="1:68" ht="15" customHeight="1">
      <c r="A337">
        <v>14</v>
      </c>
      <c r="AT337" s="142">
        <v>19</v>
      </c>
      <c r="AU337" s="142">
        <f t="shared" si="27"/>
        <v>19</v>
      </c>
      <c r="AV337" s="142">
        <f t="shared" si="28"/>
        <v>-114.00000000000001</v>
      </c>
      <c r="AW337" s="142">
        <f t="shared" si="29"/>
        <v>-16</v>
      </c>
      <c r="AX337" s="142">
        <f t="shared" si="30"/>
        <v>-24</v>
      </c>
      <c r="AY337" s="142">
        <f t="shared" si="31"/>
        <v>-114.00000000000001</v>
      </c>
      <c r="AZ337" s="142">
        <f t="shared" si="32"/>
        <v>0</v>
      </c>
      <c r="BA337" s="142">
        <f t="shared" si="26"/>
        <v>0</v>
      </c>
      <c r="BB337" s="142">
        <f t="shared" si="33"/>
        <v>-114.00000000000001</v>
      </c>
      <c r="BF337" s="142">
        <v>93</v>
      </c>
      <c r="BG337" s="142">
        <f t="shared" si="23"/>
        <v>3.1</v>
      </c>
      <c r="BH337" s="142">
        <f t="shared" si="17"/>
        <v>-240</v>
      </c>
      <c r="BI337" s="142">
        <f t="shared" si="18"/>
        <v>-160</v>
      </c>
      <c r="BJ337" s="142">
        <f t="shared" si="19"/>
        <v>-120</v>
      </c>
      <c r="BL337" s="142">
        <f t="shared" si="24"/>
        <v>93</v>
      </c>
      <c r="BM337" s="142">
        <f t="shared" si="25"/>
        <v>3.1</v>
      </c>
      <c r="BN337" s="142">
        <f t="shared" si="20"/>
        <v>-424</v>
      </c>
      <c r="BO337" s="142">
        <f t="shared" si="21"/>
        <v>-496</v>
      </c>
      <c r="BP337" s="142">
        <f t="shared" si="22"/>
        <v>-372</v>
      </c>
    </row>
    <row r="338" spans="1:68" ht="15" customHeight="1">
      <c r="A338">
        <v>15</v>
      </c>
      <c r="AT338" s="142">
        <v>20</v>
      </c>
      <c r="AU338" s="142">
        <f>$AA$296/$AB$292*AT338-0.001</f>
        <v>19.999</v>
      </c>
      <c r="AV338" s="142">
        <f t="shared" si="28"/>
        <v>-119.994</v>
      </c>
      <c r="AW338" s="142">
        <f t="shared" si="29"/>
        <v>-23.99199999999999</v>
      </c>
      <c r="AX338" s="142">
        <f t="shared" si="30"/>
        <v>-29.993999999999993</v>
      </c>
      <c r="AY338" s="142">
        <f t="shared" si="31"/>
        <v>-119.994</v>
      </c>
      <c r="AZ338" s="142">
        <f t="shared" si="32"/>
        <v>0</v>
      </c>
      <c r="BA338" s="142">
        <f t="shared" si="26"/>
        <v>0</v>
      </c>
      <c r="BB338" s="142">
        <f t="shared" si="33"/>
        <v>-119.994</v>
      </c>
      <c r="BF338" s="142">
        <v>94</v>
      </c>
      <c r="BG338" s="142">
        <f t="shared" si="23"/>
        <v>3.1333333333333333</v>
      </c>
      <c r="BH338" s="142">
        <f t="shared" si="17"/>
        <v>-240</v>
      </c>
      <c r="BI338" s="142">
        <f t="shared" si="18"/>
        <v>-160</v>
      </c>
      <c r="BJ338" s="142">
        <f t="shared" si="19"/>
        <v>-120</v>
      </c>
      <c r="BL338" s="142">
        <f t="shared" si="24"/>
        <v>94</v>
      </c>
      <c r="BM338" s="142">
        <f t="shared" si="25"/>
        <v>3.1333333333333333</v>
      </c>
      <c r="BN338" s="142">
        <f t="shared" si="20"/>
        <v>-432</v>
      </c>
      <c r="BO338" s="142">
        <f t="shared" si="21"/>
        <v>-501.3333333333333</v>
      </c>
      <c r="BP338" s="142">
        <f t="shared" si="22"/>
        <v>-376</v>
      </c>
    </row>
    <row r="339" spans="1:68" ht="15" customHeight="1">
      <c r="A339" s="94" t="s">
        <v>566</v>
      </c>
      <c r="BF339" s="142">
        <v>95</v>
      </c>
      <c r="BG339" s="142">
        <f t="shared" si="23"/>
        <v>3.1666666666666665</v>
      </c>
      <c r="BH339" s="142">
        <f t="shared" si="17"/>
        <v>-240</v>
      </c>
      <c r="BI339" s="142">
        <f t="shared" si="18"/>
        <v>-160</v>
      </c>
      <c r="BJ339" s="142">
        <f t="shared" si="19"/>
        <v>-120</v>
      </c>
      <c r="BL339" s="142">
        <f t="shared" si="24"/>
        <v>95</v>
      </c>
      <c r="BM339" s="142">
        <f t="shared" si="25"/>
        <v>3.1666666666666665</v>
      </c>
      <c r="BN339" s="142">
        <f t="shared" si="20"/>
        <v>-439.99999999999994</v>
      </c>
      <c r="BO339" s="142">
        <f t="shared" si="21"/>
        <v>-506.66666666666663</v>
      </c>
      <c r="BP339" s="142">
        <f t="shared" si="22"/>
        <v>-380</v>
      </c>
    </row>
    <row r="340" spans="26:68" ht="15" customHeight="1">
      <c r="Z340" s="142" t="s">
        <v>348</v>
      </c>
      <c r="AA340" s="142"/>
      <c r="AB340" s="218">
        <v>20</v>
      </c>
      <c r="AC340" s="218"/>
      <c r="AH340" t="s">
        <v>531</v>
      </c>
      <c r="AJ340" s="181">
        <f>AJ292</f>
        <v>80</v>
      </c>
      <c r="AK340" s="181"/>
      <c r="AL340" s="181"/>
      <c r="AM340" t="s">
        <v>118</v>
      </c>
      <c r="BF340" s="142">
        <v>96</v>
      </c>
      <c r="BG340" s="142">
        <f t="shared" si="23"/>
        <v>3.2</v>
      </c>
      <c r="BH340" s="142">
        <f t="shared" si="17"/>
        <v>-240</v>
      </c>
      <c r="BI340" s="142">
        <f t="shared" si="18"/>
        <v>-160</v>
      </c>
      <c r="BJ340" s="142">
        <f t="shared" si="19"/>
        <v>-120</v>
      </c>
      <c r="BL340" s="142">
        <f t="shared" si="24"/>
        <v>96</v>
      </c>
      <c r="BM340" s="142">
        <f t="shared" si="25"/>
        <v>3.2</v>
      </c>
      <c r="BN340" s="142">
        <f t="shared" si="20"/>
        <v>-448</v>
      </c>
      <c r="BO340" s="142">
        <f t="shared" si="21"/>
        <v>-512</v>
      </c>
      <c r="BP340" s="142">
        <f t="shared" si="22"/>
        <v>-384</v>
      </c>
    </row>
    <row r="341" spans="26:68" ht="15" customHeight="1">
      <c r="Z341" t="s">
        <v>536</v>
      </c>
      <c r="AC341" t="s">
        <v>537</v>
      </c>
      <c r="AE341" t="s">
        <v>538</v>
      </c>
      <c r="AH341" t="s">
        <v>532</v>
      </c>
      <c r="AJ341" s="181">
        <f>AJ293</f>
        <v>160</v>
      </c>
      <c r="AK341" s="181"/>
      <c r="AL341" s="181"/>
      <c r="AM341" t="s">
        <v>118</v>
      </c>
      <c r="BF341" s="142">
        <v>97</v>
      </c>
      <c r="BG341" s="142">
        <f t="shared" si="23"/>
        <v>3.2333333333333334</v>
      </c>
      <c r="BH341" s="142">
        <f t="shared" si="17"/>
        <v>-240</v>
      </c>
      <c r="BI341" s="142">
        <f t="shared" si="18"/>
        <v>-160</v>
      </c>
      <c r="BJ341" s="142">
        <f t="shared" si="19"/>
        <v>-120</v>
      </c>
      <c r="BL341" s="142">
        <f t="shared" si="24"/>
        <v>97</v>
      </c>
      <c r="BM341" s="142">
        <f t="shared" si="25"/>
        <v>3.2333333333333334</v>
      </c>
      <c r="BN341" s="142">
        <f t="shared" si="20"/>
        <v>-456</v>
      </c>
      <c r="BO341" s="142">
        <f t="shared" si="21"/>
        <v>-517.3333333333334</v>
      </c>
      <c r="BP341" s="142">
        <f t="shared" si="22"/>
        <v>-388</v>
      </c>
    </row>
    <row r="342" spans="1:68" ht="15" customHeight="1">
      <c r="A342" t="s">
        <v>0</v>
      </c>
      <c r="E342" s="3" t="s">
        <v>90</v>
      </c>
      <c r="U342" t="s">
        <v>1</v>
      </c>
      <c r="AH342" t="s">
        <v>533</v>
      </c>
      <c r="AJ342" s="181">
        <f>AJ294</f>
        <v>120</v>
      </c>
      <c r="AK342" s="181"/>
      <c r="AL342" s="181"/>
      <c r="AM342" t="s">
        <v>118</v>
      </c>
      <c r="AT342" s="142" t="s">
        <v>539</v>
      </c>
      <c r="AU342" s="147" t="s">
        <v>90</v>
      </c>
      <c r="AV342" s="142" t="s">
        <v>567</v>
      </c>
      <c r="AW342" s="142" t="s">
        <v>568</v>
      </c>
      <c r="AX342" s="142" t="s">
        <v>569</v>
      </c>
      <c r="AY342" s="142" t="s">
        <v>567</v>
      </c>
      <c r="AZ342" s="142" t="s">
        <v>568</v>
      </c>
      <c r="BA342" s="142" t="s">
        <v>569</v>
      </c>
      <c r="BB342" s="142" t="s">
        <v>550</v>
      </c>
      <c r="BF342" s="142">
        <v>98</v>
      </c>
      <c r="BG342" s="142">
        <f t="shared" si="23"/>
        <v>3.2666666666666666</v>
      </c>
      <c r="BH342" s="142">
        <f t="shared" si="17"/>
        <v>-240</v>
      </c>
      <c r="BI342" s="142">
        <f t="shared" si="18"/>
        <v>-160</v>
      </c>
      <c r="BJ342" s="142">
        <f t="shared" si="19"/>
        <v>-120</v>
      </c>
      <c r="BL342" s="142">
        <f t="shared" si="24"/>
        <v>98</v>
      </c>
      <c r="BM342" s="142">
        <f t="shared" si="25"/>
        <v>3.2666666666666666</v>
      </c>
      <c r="BN342" s="142">
        <f t="shared" si="20"/>
        <v>-464</v>
      </c>
      <c r="BO342" s="142">
        <f t="shared" si="21"/>
        <v>-522.6666666666666</v>
      </c>
      <c r="BP342" s="142">
        <f t="shared" si="22"/>
        <v>-392</v>
      </c>
    </row>
    <row r="343" spans="12:68" ht="15" customHeight="1">
      <c r="L343" t="s">
        <v>11</v>
      </c>
      <c r="AB343" t="s">
        <v>543</v>
      </c>
      <c r="AD343" t="s">
        <v>544</v>
      </c>
      <c r="AH343" t="s">
        <v>534</v>
      </c>
      <c r="AJ343" s="181">
        <f>AJ295</f>
        <v>3</v>
      </c>
      <c r="AK343" s="181"/>
      <c r="AL343" s="181"/>
      <c r="AM343" t="s">
        <v>6</v>
      </c>
      <c r="AT343" s="142">
        <v>0</v>
      </c>
      <c r="AU343" s="142">
        <f>$AA$296/$AB$292*$AT343</f>
        <v>0</v>
      </c>
      <c r="AV343" s="142">
        <f>1/$AA$296*(-$AU343+$AJ$295)*$AJ$292</f>
        <v>12.000000000000002</v>
      </c>
      <c r="AW343" s="142">
        <f>1/$AA$296*($AA$296-$AU343)*$AJ$293</f>
        <v>160</v>
      </c>
      <c r="AX343" s="142">
        <f>1/$AA$296*($AA$296-$AU343-$AJ$296)*$AJ$294</f>
        <v>108</v>
      </c>
      <c r="AY343" s="142">
        <f>IF($AJ$295&gt;$AU343,0,AV343)</f>
        <v>0</v>
      </c>
      <c r="AZ343" s="142">
        <f aca="true" t="shared" si="34" ref="AZ343:AZ363">IF(AW343&lt;0,0,AW343)</f>
        <v>160</v>
      </c>
      <c r="BA343" s="142">
        <f>IF($AJ$296&gt;($AA$296-$AU343),0,AX343)</f>
        <v>108</v>
      </c>
      <c r="BB343" s="142">
        <f>BA343+AZ343+AY343</f>
        <v>268</v>
      </c>
      <c r="BF343" s="142">
        <v>99</v>
      </c>
      <c r="BG343" s="142">
        <f t="shared" si="23"/>
        <v>3.3</v>
      </c>
      <c r="BH343" s="142">
        <f t="shared" si="17"/>
        <v>-240</v>
      </c>
      <c r="BI343" s="142">
        <f t="shared" si="18"/>
        <v>-160</v>
      </c>
      <c r="BJ343" s="142">
        <f t="shared" si="19"/>
        <v>-120</v>
      </c>
      <c r="BL343" s="142">
        <f t="shared" si="24"/>
        <v>99</v>
      </c>
      <c r="BM343" s="142">
        <f t="shared" si="25"/>
        <v>3.3</v>
      </c>
      <c r="BN343" s="142">
        <f t="shared" si="20"/>
        <v>-472</v>
      </c>
      <c r="BO343" s="142">
        <f t="shared" si="21"/>
        <v>-528</v>
      </c>
      <c r="BP343" s="142">
        <f t="shared" si="22"/>
        <v>-396</v>
      </c>
    </row>
    <row r="344" spans="26:68" ht="15" customHeight="1">
      <c r="Z344" t="s">
        <v>79</v>
      </c>
      <c r="AA344" s="181">
        <f>AA296</f>
        <v>20</v>
      </c>
      <c r="AB344" s="181"/>
      <c r="AC344" s="181"/>
      <c r="AD344" s="181"/>
      <c r="AE344" t="s">
        <v>6</v>
      </c>
      <c r="AH344" t="s">
        <v>535</v>
      </c>
      <c r="AJ344" s="181">
        <f>AJ296</f>
        <v>2</v>
      </c>
      <c r="AK344" s="181"/>
      <c r="AL344" s="181"/>
      <c r="AM344" t="s">
        <v>6</v>
      </c>
      <c r="AT344" s="142">
        <v>1</v>
      </c>
      <c r="AU344" s="142">
        <f aca="true" t="shared" si="35" ref="AU344:AU363">$AA$296/$AB$292*$AT344</f>
        <v>1</v>
      </c>
      <c r="AV344" s="142">
        <f aca="true" t="shared" si="36" ref="AV344:AV363">1/$AA$296*(-$AU344+$AJ$295)*$AJ$292</f>
        <v>8</v>
      </c>
      <c r="AW344" s="142">
        <f aca="true" t="shared" si="37" ref="AW344:AW363">1/$AA$296*($AA$296-$AU344)*$AJ$293</f>
        <v>152</v>
      </c>
      <c r="AX344" s="142">
        <f aca="true" t="shared" si="38" ref="AX344:AX363">1/$AA$296*($AA$296-$AU344-$AJ$296)*$AJ$294</f>
        <v>102.00000000000001</v>
      </c>
      <c r="AY344" s="142">
        <f aca="true" t="shared" si="39" ref="AY344:AY363">IF($AJ$295&gt;$AU344,0,AV344)</f>
        <v>0</v>
      </c>
      <c r="AZ344" s="142">
        <f t="shared" si="34"/>
        <v>152</v>
      </c>
      <c r="BA344" s="142">
        <f aca="true" t="shared" si="40" ref="BA344:BA363">IF($AJ$296&gt;($AA$296-$AU344),0,AX344)</f>
        <v>102.00000000000001</v>
      </c>
      <c r="BB344" s="142">
        <f aca="true" t="shared" si="41" ref="BB344:BB363">BA344+AZ344+AY344</f>
        <v>254</v>
      </c>
      <c r="BF344" s="142">
        <v>100</v>
      </c>
      <c r="BG344" s="142">
        <f t="shared" si="23"/>
        <v>3.3333333333333335</v>
      </c>
      <c r="BH344" s="142">
        <f t="shared" si="17"/>
        <v>-240</v>
      </c>
      <c r="BI344" s="142">
        <f t="shared" si="18"/>
        <v>-160</v>
      </c>
      <c r="BJ344" s="142">
        <f t="shared" si="19"/>
        <v>-120</v>
      </c>
      <c r="BL344" s="142">
        <f t="shared" si="24"/>
        <v>100</v>
      </c>
      <c r="BM344" s="142">
        <f t="shared" si="25"/>
        <v>3.3333333333333335</v>
      </c>
      <c r="BN344" s="142">
        <f t="shared" si="20"/>
        <v>-480.00000000000006</v>
      </c>
      <c r="BO344" s="142">
        <f t="shared" si="21"/>
        <v>-533.3333333333334</v>
      </c>
      <c r="BP344" s="142">
        <f t="shared" si="22"/>
        <v>-400</v>
      </c>
    </row>
    <row r="345" spans="15:68" ht="15" customHeight="1">
      <c r="O345" s="94" t="s">
        <v>545</v>
      </c>
      <c r="P345" t="s">
        <v>546</v>
      </c>
      <c r="AT345" s="142">
        <v>2</v>
      </c>
      <c r="AU345" s="142">
        <f t="shared" si="35"/>
        <v>2</v>
      </c>
      <c r="AV345" s="142">
        <f t="shared" si="36"/>
        <v>4</v>
      </c>
      <c r="AW345" s="142">
        <f t="shared" si="37"/>
        <v>144</v>
      </c>
      <c r="AX345" s="142">
        <f t="shared" si="38"/>
        <v>96</v>
      </c>
      <c r="AY345" s="142">
        <f t="shared" si="39"/>
        <v>0</v>
      </c>
      <c r="AZ345" s="142">
        <f t="shared" si="34"/>
        <v>144</v>
      </c>
      <c r="BA345" s="142">
        <f t="shared" si="40"/>
        <v>96</v>
      </c>
      <c r="BB345" s="142">
        <f t="shared" si="41"/>
        <v>240</v>
      </c>
      <c r="BF345" s="142">
        <v>101</v>
      </c>
      <c r="BG345" s="142">
        <f t="shared" si="23"/>
        <v>3.3666666666666667</v>
      </c>
      <c r="BH345" s="142">
        <f t="shared" si="17"/>
        <v>-240</v>
      </c>
      <c r="BI345" s="142">
        <f t="shared" si="18"/>
        <v>-160</v>
      </c>
      <c r="BJ345" s="142">
        <f t="shared" si="19"/>
        <v>-120</v>
      </c>
      <c r="BL345" s="142">
        <f t="shared" si="24"/>
        <v>101</v>
      </c>
      <c r="BM345" s="142">
        <f t="shared" si="25"/>
        <v>3.3666666666666667</v>
      </c>
      <c r="BN345" s="142">
        <f t="shared" si="20"/>
        <v>-488</v>
      </c>
      <c r="BO345" s="142">
        <f t="shared" si="21"/>
        <v>-538.6666666666666</v>
      </c>
      <c r="BP345" s="142">
        <f t="shared" si="22"/>
        <v>-404</v>
      </c>
    </row>
    <row r="346" spans="15:68" ht="15" customHeight="1">
      <c r="O346" s="94" t="s">
        <v>547</v>
      </c>
      <c r="P346" t="s">
        <v>546</v>
      </c>
      <c r="V346" t="s">
        <v>572</v>
      </c>
      <c r="Y346" t="s">
        <v>573</v>
      </c>
      <c r="AT346" s="142">
        <v>3</v>
      </c>
      <c r="AU346" s="142">
        <f t="shared" si="35"/>
        <v>3</v>
      </c>
      <c r="AV346" s="142">
        <f t="shared" si="36"/>
        <v>0</v>
      </c>
      <c r="AW346" s="142">
        <f t="shared" si="37"/>
        <v>136</v>
      </c>
      <c r="AX346" s="142">
        <f t="shared" si="38"/>
        <v>90</v>
      </c>
      <c r="AY346" s="142">
        <f t="shared" si="39"/>
        <v>0</v>
      </c>
      <c r="AZ346" s="142">
        <f t="shared" si="34"/>
        <v>136</v>
      </c>
      <c r="BA346" s="142">
        <f t="shared" si="40"/>
        <v>90</v>
      </c>
      <c r="BB346" s="142">
        <f t="shared" si="41"/>
        <v>226</v>
      </c>
      <c r="BF346" s="142">
        <v>102</v>
      </c>
      <c r="BG346" s="142">
        <f t="shared" si="23"/>
        <v>3.4</v>
      </c>
      <c r="BH346" s="142">
        <f t="shared" si="17"/>
        <v>-240</v>
      </c>
      <c r="BI346" s="142">
        <f t="shared" si="18"/>
        <v>-160</v>
      </c>
      <c r="BJ346" s="142">
        <f t="shared" si="19"/>
        <v>-120</v>
      </c>
      <c r="BL346" s="142">
        <f t="shared" si="24"/>
        <v>102</v>
      </c>
      <c r="BM346" s="142">
        <f t="shared" si="25"/>
        <v>3.4</v>
      </c>
      <c r="BN346" s="142">
        <f t="shared" si="20"/>
        <v>-496</v>
      </c>
      <c r="BO346" s="142">
        <f t="shared" si="21"/>
        <v>-544</v>
      </c>
      <c r="BP346" s="142">
        <f t="shared" si="22"/>
        <v>-408</v>
      </c>
    </row>
    <row r="347" spans="15:68" ht="15" customHeight="1">
      <c r="O347" s="94" t="s">
        <v>548</v>
      </c>
      <c r="P347" t="s">
        <v>546</v>
      </c>
      <c r="AT347" s="142">
        <v>4</v>
      </c>
      <c r="AU347" s="142">
        <f t="shared" si="35"/>
        <v>4</v>
      </c>
      <c r="AV347" s="142">
        <f t="shared" si="36"/>
        <v>-4</v>
      </c>
      <c r="AW347" s="142">
        <f t="shared" si="37"/>
        <v>128</v>
      </c>
      <c r="AX347" s="142">
        <f t="shared" si="38"/>
        <v>84.00000000000001</v>
      </c>
      <c r="AY347" s="142">
        <f t="shared" si="39"/>
        <v>-4</v>
      </c>
      <c r="AZ347" s="142">
        <f t="shared" si="34"/>
        <v>128</v>
      </c>
      <c r="BA347" s="142">
        <f t="shared" si="40"/>
        <v>84.00000000000001</v>
      </c>
      <c r="BB347" s="142">
        <f t="shared" si="41"/>
        <v>208</v>
      </c>
      <c r="BF347" s="142">
        <v>103</v>
      </c>
      <c r="BG347" s="142">
        <f t="shared" si="23"/>
        <v>3.433333333333333</v>
      </c>
      <c r="BH347" s="142">
        <f t="shared" si="17"/>
        <v>-240</v>
      </c>
      <c r="BI347" s="142">
        <f t="shared" si="18"/>
        <v>-160</v>
      </c>
      <c r="BJ347" s="142">
        <f t="shared" si="19"/>
        <v>-120</v>
      </c>
      <c r="BL347" s="142">
        <f t="shared" si="24"/>
        <v>103</v>
      </c>
      <c r="BM347" s="142">
        <f t="shared" si="25"/>
        <v>3.433333333333333</v>
      </c>
      <c r="BN347" s="142">
        <f t="shared" si="20"/>
        <v>-503.99999999999994</v>
      </c>
      <c r="BO347" s="142">
        <f t="shared" si="21"/>
        <v>-549.3333333333333</v>
      </c>
      <c r="BP347" s="142">
        <f t="shared" si="22"/>
        <v>-412</v>
      </c>
    </row>
    <row r="348" spans="1:68" ht="15" customHeight="1">
      <c r="A348" s="3" t="s">
        <v>607</v>
      </c>
      <c r="I348" s="140" t="s">
        <v>529</v>
      </c>
      <c r="AT348" s="142">
        <v>5</v>
      </c>
      <c r="AU348" s="142">
        <f t="shared" si="35"/>
        <v>5</v>
      </c>
      <c r="AV348" s="142">
        <f t="shared" si="36"/>
        <v>-8</v>
      </c>
      <c r="AW348" s="142">
        <f t="shared" si="37"/>
        <v>120</v>
      </c>
      <c r="AX348" s="142">
        <f t="shared" si="38"/>
        <v>78</v>
      </c>
      <c r="AY348" s="142">
        <f t="shared" si="39"/>
        <v>-8</v>
      </c>
      <c r="AZ348" s="142">
        <f t="shared" si="34"/>
        <v>120</v>
      </c>
      <c r="BA348" s="142">
        <f t="shared" si="40"/>
        <v>78</v>
      </c>
      <c r="BB348" s="142">
        <f t="shared" si="41"/>
        <v>190</v>
      </c>
      <c r="BF348" s="142">
        <v>104</v>
      </c>
      <c r="BG348" s="142">
        <f t="shared" si="23"/>
        <v>3.466666666666667</v>
      </c>
      <c r="BH348" s="142">
        <f t="shared" si="17"/>
        <v>-240</v>
      </c>
      <c r="BI348" s="142">
        <f t="shared" si="18"/>
        <v>-160</v>
      </c>
      <c r="BJ348" s="142">
        <f t="shared" si="19"/>
        <v>-120</v>
      </c>
      <c r="BL348" s="142">
        <f t="shared" si="24"/>
        <v>104</v>
      </c>
      <c r="BM348" s="142">
        <f t="shared" si="25"/>
        <v>3.466666666666667</v>
      </c>
      <c r="BN348" s="142">
        <f t="shared" si="20"/>
        <v>-512</v>
      </c>
      <c r="BO348" s="142">
        <f t="shared" si="21"/>
        <v>-554.6666666666667</v>
      </c>
      <c r="BP348" s="142">
        <f t="shared" si="22"/>
        <v>-416</v>
      </c>
    </row>
    <row r="349" spans="8:68" ht="15" customHeight="1">
      <c r="H349" s="141" t="s">
        <v>530</v>
      </c>
      <c r="AT349" s="142">
        <v>6</v>
      </c>
      <c r="AU349" s="142">
        <f t="shared" si="35"/>
        <v>6</v>
      </c>
      <c r="AV349" s="142">
        <f t="shared" si="36"/>
        <v>-12.000000000000002</v>
      </c>
      <c r="AW349" s="142">
        <f t="shared" si="37"/>
        <v>112.00000000000001</v>
      </c>
      <c r="AX349" s="142">
        <f t="shared" si="38"/>
        <v>72.00000000000001</v>
      </c>
      <c r="AY349" s="142">
        <f t="shared" si="39"/>
        <v>-12.000000000000002</v>
      </c>
      <c r="AZ349" s="142">
        <f t="shared" si="34"/>
        <v>112.00000000000001</v>
      </c>
      <c r="BA349" s="142">
        <f t="shared" si="40"/>
        <v>72.00000000000001</v>
      </c>
      <c r="BB349" s="142">
        <f t="shared" si="41"/>
        <v>172.00000000000003</v>
      </c>
      <c r="BF349" s="142">
        <v>105</v>
      </c>
      <c r="BG349" s="142">
        <f t="shared" si="23"/>
        <v>3.5</v>
      </c>
      <c r="BH349" s="142">
        <f t="shared" si="17"/>
        <v>-240</v>
      </c>
      <c r="BI349" s="142">
        <f t="shared" si="18"/>
        <v>-160</v>
      </c>
      <c r="BJ349" s="142">
        <f t="shared" si="19"/>
        <v>-120</v>
      </c>
      <c r="BL349" s="142">
        <f t="shared" si="24"/>
        <v>105</v>
      </c>
      <c r="BM349" s="142">
        <f t="shared" si="25"/>
        <v>3.5</v>
      </c>
      <c r="BN349" s="142">
        <f t="shared" si="20"/>
        <v>-520</v>
      </c>
      <c r="BO349" s="142">
        <f t="shared" si="21"/>
        <v>-560</v>
      </c>
      <c r="BP349" s="142">
        <f t="shared" si="22"/>
        <v>-420</v>
      </c>
    </row>
    <row r="350" spans="46:68" ht="15" customHeight="1">
      <c r="AT350" s="142">
        <v>7</v>
      </c>
      <c r="AU350" s="142">
        <f t="shared" si="35"/>
        <v>7</v>
      </c>
      <c r="AV350" s="142">
        <f t="shared" si="36"/>
        <v>-16</v>
      </c>
      <c r="AW350" s="142">
        <f t="shared" si="37"/>
        <v>104</v>
      </c>
      <c r="AX350" s="142">
        <f t="shared" si="38"/>
        <v>66</v>
      </c>
      <c r="AY350" s="142">
        <f t="shared" si="39"/>
        <v>-16</v>
      </c>
      <c r="AZ350" s="142">
        <f t="shared" si="34"/>
        <v>104</v>
      </c>
      <c r="BA350" s="142">
        <f t="shared" si="40"/>
        <v>66</v>
      </c>
      <c r="BB350" s="142">
        <f t="shared" si="41"/>
        <v>154</v>
      </c>
      <c r="BF350" s="142">
        <v>106</v>
      </c>
      <c r="BG350" s="142">
        <f t="shared" si="23"/>
        <v>3.533333333333333</v>
      </c>
      <c r="BH350" s="142">
        <f t="shared" si="17"/>
        <v>-240</v>
      </c>
      <c r="BI350" s="142">
        <f t="shared" si="18"/>
        <v>-160</v>
      </c>
      <c r="BJ350" s="142">
        <f t="shared" si="19"/>
        <v>-120</v>
      </c>
      <c r="BL350" s="142">
        <f t="shared" si="24"/>
        <v>106</v>
      </c>
      <c r="BM350" s="142">
        <f t="shared" si="25"/>
        <v>3.533333333333333</v>
      </c>
      <c r="BN350" s="142">
        <f t="shared" si="20"/>
        <v>-528</v>
      </c>
      <c r="BO350" s="142">
        <f t="shared" si="21"/>
        <v>-565.3333333333333</v>
      </c>
      <c r="BP350" s="142">
        <f t="shared" si="22"/>
        <v>-424</v>
      </c>
    </row>
    <row r="351" spans="1:68" ht="15" customHeight="1">
      <c r="A351">
        <v>1</v>
      </c>
      <c r="AT351" s="142">
        <v>8</v>
      </c>
      <c r="AU351" s="142">
        <f t="shared" si="35"/>
        <v>8</v>
      </c>
      <c r="AV351" s="142">
        <f t="shared" si="36"/>
        <v>-20</v>
      </c>
      <c r="AW351" s="142">
        <f t="shared" si="37"/>
        <v>96.00000000000001</v>
      </c>
      <c r="AX351" s="142">
        <f t="shared" si="38"/>
        <v>60</v>
      </c>
      <c r="AY351" s="142">
        <f t="shared" si="39"/>
        <v>-20</v>
      </c>
      <c r="AZ351" s="142">
        <f t="shared" si="34"/>
        <v>96.00000000000001</v>
      </c>
      <c r="BA351" s="142">
        <f t="shared" si="40"/>
        <v>60</v>
      </c>
      <c r="BB351" s="142">
        <f t="shared" si="41"/>
        <v>136</v>
      </c>
      <c r="BF351" s="142">
        <v>107</v>
      </c>
      <c r="BG351" s="142">
        <f t="shared" si="23"/>
        <v>3.5666666666666664</v>
      </c>
      <c r="BH351" s="142">
        <f t="shared" si="17"/>
        <v>-240</v>
      </c>
      <c r="BI351" s="142">
        <f t="shared" si="18"/>
        <v>-160</v>
      </c>
      <c r="BJ351" s="142">
        <f t="shared" si="19"/>
        <v>-120</v>
      </c>
      <c r="BL351" s="142">
        <f t="shared" si="24"/>
        <v>107</v>
      </c>
      <c r="BM351" s="142">
        <f t="shared" si="25"/>
        <v>3.5666666666666664</v>
      </c>
      <c r="BN351" s="142">
        <f t="shared" si="20"/>
        <v>-536</v>
      </c>
      <c r="BO351" s="142">
        <f t="shared" si="21"/>
        <v>-570.6666666666666</v>
      </c>
      <c r="BP351" s="142">
        <f t="shared" si="22"/>
        <v>-428</v>
      </c>
    </row>
    <row r="352" spans="1:68" ht="15" customHeight="1">
      <c r="A352">
        <v>2</v>
      </c>
      <c r="AT352" s="142">
        <v>9</v>
      </c>
      <c r="AU352" s="142">
        <f t="shared" si="35"/>
        <v>9</v>
      </c>
      <c r="AV352" s="142">
        <f t="shared" si="36"/>
        <v>-24.000000000000004</v>
      </c>
      <c r="AW352" s="142">
        <f t="shared" si="37"/>
        <v>88</v>
      </c>
      <c r="AX352" s="142">
        <f t="shared" si="38"/>
        <v>54</v>
      </c>
      <c r="AY352" s="142">
        <f t="shared" si="39"/>
        <v>-24.000000000000004</v>
      </c>
      <c r="AZ352" s="142">
        <f t="shared" si="34"/>
        <v>88</v>
      </c>
      <c r="BA352" s="142">
        <f t="shared" si="40"/>
        <v>54</v>
      </c>
      <c r="BB352" s="142">
        <f t="shared" si="41"/>
        <v>118</v>
      </c>
      <c r="BF352" s="142">
        <v>108</v>
      </c>
      <c r="BG352" s="142">
        <f t="shared" si="23"/>
        <v>3.6</v>
      </c>
      <c r="BH352" s="142">
        <f t="shared" si="17"/>
        <v>-240</v>
      </c>
      <c r="BI352" s="142">
        <f t="shared" si="18"/>
        <v>-160</v>
      </c>
      <c r="BJ352" s="142">
        <f t="shared" si="19"/>
        <v>-120</v>
      </c>
      <c r="BL352" s="142">
        <f t="shared" si="24"/>
        <v>108</v>
      </c>
      <c r="BM352" s="142">
        <f t="shared" si="25"/>
        <v>3.6</v>
      </c>
      <c r="BN352" s="142">
        <f t="shared" si="20"/>
        <v>-544</v>
      </c>
      <c r="BO352" s="142">
        <f t="shared" si="21"/>
        <v>-576</v>
      </c>
      <c r="BP352" s="142">
        <f t="shared" si="22"/>
        <v>-432</v>
      </c>
    </row>
    <row r="353" spans="1:68" ht="15" customHeight="1">
      <c r="A353">
        <v>3</v>
      </c>
      <c r="AT353" s="142">
        <v>10</v>
      </c>
      <c r="AU353" s="142">
        <f t="shared" si="35"/>
        <v>10</v>
      </c>
      <c r="AV353" s="142">
        <f t="shared" si="36"/>
        <v>-28.000000000000004</v>
      </c>
      <c r="AW353" s="142">
        <f t="shared" si="37"/>
        <v>80</v>
      </c>
      <c r="AX353" s="142">
        <f t="shared" si="38"/>
        <v>48</v>
      </c>
      <c r="AY353" s="142">
        <f t="shared" si="39"/>
        <v>-28.000000000000004</v>
      </c>
      <c r="AZ353" s="142">
        <f t="shared" si="34"/>
        <v>80</v>
      </c>
      <c r="BA353" s="142">
        <f t="shared" si="40"/>
        <v>48</v>
      </c>
      <c r="BB353" s="142">
        <f t="shared" si="41"/>
        <v>100</v>
      </c>
      <c r="BF353" s="142">
        <v>109</v>
      </c>
      <c r="BG353" s="142">
        <f t="shared" si="23"/>
        <v>3.6333333333333333</v>
      </c>
      <c r="BH353" s="142">
        <f t="shared" si="17"/>
        <v>-240</v>
      </c>
      <c r="BI353" s="142">
        <f t="shared" si="18"/>
        <v>-160</v>
      </c>
      <c r="BJ353" s="142">
        <f t="shared" si="19"/>
        <v>-120</v>
      </c>
      <c r="BL353" s="142">
        <f t="shared" si="24"/>
        <v>109</v>
      </c>
      <c r="BM353" s="142">
        <f t="shared" si="25"/>
        <v>3.6333333333333333</v>
      </c>
      <c r="BN353" s="142">
        <f t="shared" si="20"/>
        <v>-552</v>
      </c>
      <c r="BO353" s="142">
        <f t="shared" si="21"/>
        <v>-581.3333333333334</v>
      </c>
      <c r="BP353" s="142">
        <f t="shared" si="22"/>
        <v>-436</v>
      </c>
    </row>
    <row r="354" spans="1:68" ht="15" customHeight="1">
      <c r="A354">
        <v>4</v>
      </c>
      <c r="AT354" s="142">
        <v>11</v>
      </c>
      <c r="AU354" s="142">
        <f t="shared" si="35"/>
        <v>11</v>
      </c>
      <c r="AV354" s="142">
        <f t="shared" si="36"/>
        <v>-32</v>
      </c>
      <c r="AW354" s="142">
        <f t="shared" si="37"/>
        <v>72</v>
      </c>
      <c r="AX354" s="142">
        <f t="shared" si="38"/>
        <v>42.00000000000001</v>
      </c>
      <c r="AY354" s="142">
        <f t="shared" si="39"/>
        <v>-32</v>
      </c>
      <c r="AZ354" s="142">
        <f t="shared" si="34"/>
        <v>72</v>
      </c>
      <c r="BA354" s="142">
        <f t="shared" si="40"/>
        <v>42.00000000000001</v>
      </c>
      <c r="BB354" s="142">
        <f t="shared" si="41"/>
        <v>82</v>
      </c>
      <c r="BF354" s="142">
        <v>110</v>
      </c>
      <c r="BG354" s="142">
        <f t="shared" si="23"/>
        <v>3.6666666666666665</v>
      </c>
      <c r="BH354" s="142">
        <f t="shared" si="17"/>
        <v>-240</v>
      </c>
      <c r="BI354" s="142">
        <f t="shared" si="18"/>
        <v>-160</v>
      </c>
      <c r="BJ354" s="142">
        <f t="shared" si="19"/>
        <v>-120</v>
      </c>
      <c r="BL354" s="142">
        <f t="shared" si="24"/>
        <v>110</v>
      </c>
      <c r="BM354" s="142">
        <f t="shared" si="25"/>
        <v>3.6666666666666665</v>
      </c>
      <c r="BN354" s="142">
        <f t="shared" si="20"/>
        <v>-560</v>
      </c>
      <c r="BO354" s="142">
        <f t="shared" si="21"/>
        <v>-586.6666666666666</v>
      </c>
      <c r="BP354" s="142">
        <f t="shared" si="22"/>
        <v>-440</v>
      </c>
    </row>
    <row r="355" spans="1:68" ht="15" customHeight="1">
      <c r="A355">
        <v>5</v>
      </c>
      <c r="AT355" s="142">
        <v>12</v>
      </c>
      <c r="AU355" s="142">
        <f t="shared" si="35"/>
        <v>12</v>
      </c>
      <c r="AV355" s="142">
        <f t="shared" si="36"/>
        <v>-36</v>
      </c>
      <c r="AW355" s="142">
        <f t="shared" si="37"/>
        <v>64</v>
      </c>
      <c r="AX355" s="142">
        <f t="shared" si="38"/>
        <v>36.00000000000001</v>
      </c>
      <c r="AY355" s="142">
        <f t="shared" si="39"/>
        <v>-36</v>
      </c>
      <c r="AZ355" s="142">
        <f t="shared" si="34"/>
        <v>64</v>
      </c>
      <c r="BA355" s="142">
        <f t="shared" si="40"/>
        <v>36.00000000000001</v>
      </c>
      <c r="BB355" s="142">
        <f t="shared" si="41"/>
        <v>64</v>
      </c>
      <c r="BF355" s="142">
        <v>111</v>
      </c>
      <c r="BG355" s="142">
        <f t="shared" si="23"/>
        <v>3.6999999999999997</v>
      </c>
      <c r="BH355" s="142">
        <f t="shared" si="17"/>
        <v>-240</v>
      </c>
      <c r="BI355" s="142">
        <f t="shared" si="18"/>
        <v>-160</v>
      </c>
      <c r="BJ355" s="142">
        <f t="shared" si="19"/>
        <v>-120</v>
      </c>
      <c r="BL355" s="142">
        <f t="shared" si="24"/>
        <v>111</v>
      </c>
      <c r="BM355" s="142">
        <f t="shared" si="25"/>
        <v>3.6999999999999997</v>
      </c>
      <c r="BN355" s="142">
        <f t="shared" si="20"/>
        <v>-568</v>
      </c>
      <c r="BO355" s="142">
        <f t="shared" si="21"/>
        <v>-592</v>
      </c>
      <c r="BP355" s="142">
        <f t="shared" si="22"/>
        <v>-443.99999999999994</v>
      </c>
    </row>
    <row r="356" spans="1:68" ht="15" customHeight="1">
      <c r="A356">
        <v>6</v>
      </c>
      <c r="AT356" s="142">
        <v>13</v>
      </c>
      <c r="AU356" s="142">
        <f t="shared" si="35"/>
        <v>13</v>
      </c>
      <c r="AV356" s="142">
        <f t="shared" si="36"/>
        <v>-40</v>
      </c>
      <c r="AW356" s="142">
        <f t="shared" si="37"/>
        <v>56.00000000000001</v>
      </c>
      <c r="AX356" s="142">
        <f t="shared" si="38"/>
        <v>30</v>
      </c>
      <c r="AY356" s="142">
        <f t="shared" si="39"/>
        <v>-40</v>
      </c>
      <c r="AZ356" s="142">
        <f t="shared" si="34"/>
        <v>56.00000000000001</v>
      </c>
      <c r="BA356" s="142">
        <f t="shared" si="40"/>
        <v>30</v>
      </c>
      <c r="BB356" s="142">
        <f t="shared" si="41"/>
        <v>46</v>
      </c>
      <c r="BF356" s="142">
        <v>112</v>
      </c>
      <c r="BG356" s="142">
        <f t="shared" si="23"/>
        <v>3.7333333333333334</v>
      </c>
      <c r="BH356" s="142">
        <f t="shared" si="17"/>
        <v>-240</v>
      </c>
      <c r="BI356" s="142">
        <f t="shared" si="18"/>
        <v>-160</v>
      </c>
      <c r="BJ356" s="142">
        <f t="shared" si="19"/>
        <v>-120</v>
      </c>
      <c r="BL356" s="142">
        <f t="shared" si="24"/>
        <v>112</v>
      </c>
      <c r="BM356" s="142">
        <f t="shared" si="25"/>
        <v>3.7333333333333334</v>
      </c>
      <c r="BN356" s="142">
        <f t="shared" si="20"/>
        <v>-576</v>
      </c>
      <c r="BO356" s="142">
        <f t="shared" si="21"/>
        <v>-597.3333333333334</v>
      </c>
      <c r="BP356" s="142">
        <f t="shared" si="22"/>
        <v>-448</v>
      </c>
    </row>
    <row r="357" spans="1:68" ht="15" customHeight="1">
      <c r="A357">
        <v>7</v>
      </c>
      <c r="AT357" s="142">
        <v>14</v>
      </c>
      <c r="AU357" s="142">
        <f t="shared" si="35"/>
        <v>14</v>
      </c>
      <c r="AV357" s="142">
        <f t="shared" si="36"/>
        <v>-44</v>
      </c>
      <c r="AW357" s="142">
        <f t="shared" si="37"/>
        <v>48.00000000000001</v>
      </c>
      <c r="AX357" s="142">
        <f t="shared" si="38"/>
        <v>24</v>
      </c>
      <c r="AY357" s="142">
        <f t="shared" si="39"/>
        <v>-44</v>
      </c>
      <c r="AZ357" s="142">
        <f t="shared" si="34"/>
        <v>48.00000000000001</v>
      </c>
      <c r="BA357" s="142">
        <f t="shared" si="40"/>
        <v>24</v>
      </c>
      <c r="BB357" s="142">
        <f t="shared" si="41"/>
        <v>28</v>
      </c>
      <c r="BF357" s="142">
        <v>113</v>
      </c>
      <c r="BG357" s="142">
        <f t="shared" si="23"/>
        <v>3.7666666666666666</v>
      </c>
      <c r="BH357" s="142">
        <f t="shared" si="17"/>
        <v>-240</v>
      </c>
      <c r="BI357" s="142">
        <f t="shared" si="18"/>
        <v>-160</v>
      </c>
      <c r="BJ357" s="142">
        <f t="shared" si="19"/>
        <v>-120</v>
      </c>
      <c r="BL357" s="142">
        <f t="shared" si="24"/>
        <v>113</v>
      </c>
      <c r="BM357" s="142">
        <f t="shared" si="25"/>
        <v>3.7666666666666666</v>
      </c>
      <c r="BN357" s="142">
        <f t="shared" si="20"/>
        <v>-584</v>
      </c>
      <c r="BO357" s="142">
        <f t="shared" si="21"/>
        <v>-602.6666666666666</v>
      </c>
      <c r="BP357" s="142">
        <f t="shared" si="22"/>
        <v>-452</v>
      </c>
    </row>
    <row r="358" spans="1:68" ht="15" customHeight="1">
      <c r="A358">
        <v>8</v>
      </c>
      <c r="AT358" s="142">
        <v>15</v>
      </c>
      <c r="AU358" s="142">
        <f t="shared" si="35"/>
        <v>15</v>
      </c>
      <c r="AV358" s="142">
        <f t="shared" si="36"/>
        <v>-48.00000000000001</v>
      </c>
      <c r="AW358" s="142">
        <f t="shared" si="37"/>
        <v>40</v>
      </c>
      <c r="AX358" s="142">
        <f t="shared" si="38"/>
        <v>18.000000000000004</v>
      </c>
      <c r="AY358" s="142">
        <f t="shared" si="39"/>
        <v>-48.00000000000001</v>
      </c>
      <c r="AZ358" s="142">
        <f t="shared" si="34"/>
        <v>40</v>
      </c>
      <c r="BA358" s="142">
        <f t="shared" si="40"/>
        <v>18.000000000000004</v>
      </c>
      <c r="BB358" s="142">
        <f t="shared" si="41"/>
        <v>9.999999999999993</v>
      </c>
      <c r="BF358" s="142">
        <v>114</v>
      </c>
      <c r="BG358" s="142">
        <f t="shared" si="23"/>
        <v>3.8</v>
      </c>
      <c r="BH358" s="142">
        <f t="shared" si="17"/>
        <v>-240</v>
      </c>
      <c r="BI358" s="142">
        <f t="shared" si="18"/>
        <v>-160</v>
      </c>
      <c r="BJ358" s="142">
        <f t="shared" si="19"/>
        <v>-120</v>
      </c>
      <c r="BL358" s="142">
        <f t="shared" si="24"/>
        <v>114</v>
      </c>
      <c r="BM358" s="142">
        <f t="shared" si="25"/>
        <v>3.8</v>
      </c>
      <c r="BN358" s="142">
        <f t="shared" si="20"/>
        <v>-592</v>
      </c>
      <c r="BO358" s="142">
        <f t="shared" si="21"/>
        <v>-608</v>
      </c>
      <c r="BP358" s="142">
        <f t="shared" si="22"/>
        <v>-456</v>
      </c>
    </row>
    <row r="359" spans="1:68" ht="15" customHeight="1">
      <c r="A359">
        <v>9</v>
      </c>
      <c r="AT359" s="142">
        <v>16</v>
      </c>
      <c r="AU359" s="142">
        <f t="shared" si="35"/>
        <v>16</v>
      </c>
      <c r="AV359" s="142">
        <f t="shared" si="36"/>
        <v>-52</v>
      </c>
      <c r="AW359" s="142">
        <f t="shared" si="37"/>
        <v>32</v>
      </c>
      <c r="AX359" s="142">
        <f t="shared" si="38"/>
        <v>12</v>
      </c>
      <c r="AY359" s="142">
        <f t="shared" si="39"/>
        <v>-52</v>
      </c>
      <c r="AZ359" s="142">
        <f t="shared" si="34"/>
        <v>32</v>
      </c>
      <c r="BA359" s="142">
        <f t="shared" si="40"/>
        <v>12</v>
      </c>
      <c r="BB359" s="142">
        <f t="shared" si="41"/>
        <v>-8</v>
      </c>
      <c r="BF359" s="142">
        <v>115</v>
      </c>
      <c r="BG359" s="142">
        <f t="shared" si="23"/>
        <v>3.8333333333333335</v>
      </c>
      <c r="BH359" s="142">
        <f t="shared" si="17"/>
        <v>-240</v>
      </c>
      <c r="BI359" s="142">
        <f t="shared" si="18"/>
        <v>-160</v>
      </c>
      <c r="BJ359" s="142">
        <f t="shared" si="19"/>
        <v>-120</v>
      </c>
      <c r="BL359" s="142">
        <f t="shared" si="24"/>
        <v>115</v>
      </c>
      <c r="BM359" s="142">
        <f t="shared" si="25"/>
        <v>3.8333333333333335</v>
      </c>
      <c r="BN359" s="142">
        <f t="shared" si="20"/>
        <v>-600</v>
      </c>
      <c r="BO359" s="142">
        <f t="shared" si="21"/>
        <v>-613.3333333333334</v>
      </c>
      <c r="BP359" s="142">
        <f t="shared" si="22"/>
        <v>-460</v>
      </c>
    </row>
    <row r="360" spans="1:68" ht="15" customHeight="1">
      <c r="A360">
        <v>10</v>
      </c>
      <c r="AT360" s="142">
        <v>17</v>
      </c>
      <c r="AU360" s="142">
        <f t="shared" si="35"/>
        <v>17</v>
      </c>
      <c r="AV360" s="142">
        <f t="shared" si="36"/>
        <v>-56.00000000000001</v>
      </c>
      <c r="AW360" s="142">
        <f t="shared" si="37"/>
        <v>24.000000000000004</v>
      </c>
      <c r="AX360" s="142">
        <f t="shared" si="38"/>
        <v>6</v>
      </c>
      <c r="AY360" s="142">
        <f t="shared" si="39"/>
        <v>-56.00000000000001</v>
      </c>
      <c r="AZ360" s="142">
        <f t="shared" si="34"/>
        <v>24.000000000000004</v>
      </c>
      <c r="BA360" s="142">
        <f t="shared" si="40"/>
        <v>6</v>
      </c>
      <c r="BB360" s="142">
        <f t="shared" si="41"/>
        <v>-26.000000000000004</v>
      </c>
      <c r="BF360" s="142">
        <v>116</v>
      </c>
      <c r="BG360" s="142">
        <f t="shared" si="23"/>
        <v>3.8666666666666667</v>
      </c>
      <c r="BH360" s="142">
        <f t="shared" si="17"/>
        <v>-240</v>
      </c>
      <c r="BI360" s="142">
        <f t="shared" si="18"/>
        <v>-160</v>
      </c>
      <c r="BJ360" s="142">
        <f t="shared" si="19"/>
        <v>-120</v>
      </c>
      <c r="BL360" s="142">
        <f t="shared" si="24"/>
        <v>116</v>
      </c>
      <c r="BM360" s="142">
        <f t="shared" si="25"/>
        <v>3.8666666666666667</v>
      </c>
      <c r="BN360" s="142">
        <f t="shared" si="20"/>
        <v>-608</v>
      </c>
      <c r="BO360" s="142">
        <f t="shared" si="21"/>
        <v>-618.6666666666666</v>
      </c>
      <c r="BP360" s="142">
        <f t="shared" si="22"/>
        <v>-464</v>
      </c>
    </row>
    <row r="361" spans="1:68" ht="15" customHeight="1">
      <c r="A361">
        <v>11</v>
      </c>
      <c r="AT361" s="142">
        <v>18</v>
      </c>
      <c r="AU361" s="142">
        <f t="shared" si="35"/>
        <v>18</v>
      </c>
      <c r="AV361" s="142">
        <f t="shared" si="36"/>
        <v>-60</v>
      </c>
      <c r="AW361" s="142">
        <f t="shared" si="37"/>
        <v>16</v>
      </c>
      <c r="AX361" s="142">
        <f t="shared" si="38"/>
        <v>0</v>
      </c>
      <c r="AY361" s="142">
        <f t="shared" si="39"/>
        <v>-60</v>
      </c>
      <c r="AZ361" s="142">
        <f t="shared" si="34"/>
        <v>16</v>
      </c>
      <c r="BA361" s="142">
        <f t="shared" si="40"/>
        <v>0</v>
      </c>
      <c r="BB361" s="142">
        <f t="shared" si="41"/>
        <v>-44</v>
      </c>
      <c r="BF361" s="142">
        <v>117</v>
      </c>
      <c r="BG361" s="142">
        <f t="shared" si="23"/>
        <v>3.9</v>
      </c>
      <c r="BH361" s="142">
        <f t="shared" si="17"/>
        <v>-240</v>
      </c>
      <c r="BI361" s="142">
        <f t="shared" si="18"/>
        <v>-160</v>
      </c>
      <c r="BJ361" s="142">
        <f t="shared" si="19"/>
        <v>-120</v>
      </c>
      <c r="BL361" s="142">
        <f t="shared" si="24"/>
        <v>117</v>
      </c>
      <c r="BM361" s="142">
        <f t="shared" si="25"/>
        <v>3.9</v>
      </c>
      <c r="BN361" s="142">
        <f t="shared" si="20"/>
        <v>-616</v>
      </c>
      <c r="BO361" s="142">
        <f t="shared" si="21"/>
        <v>-624</v>
      </c>
      <c r="BP361" s="142">
        <f t="shared" si="22"/>
        <v>-468</v>
      </c>
    </row>
    <row r="362" spans="1:68" ht="15" customHeight="1">
      <c r="A362">
        <v>12</v>
      </c>
      <c r="AT362" s="142">
        <v>19</v>
      </c>
      <c r="AU362" s="142">
        <f t="shared" si="35"/>
        <v>19</v>
      </c>
      <c r="AV362" s="142">
        <f t="shared" si="36"/>
        <v>-64</v>
      </c>
      <c r="AW362" s="142">
        <f t="shared" si="37"/>
        <v>8</v>
      </c>
      <c r="AX362" s="142">
        <f t="shared" si="38"/>
        <v>-6</v>
      </c>
      <c r="AY362" s="142">
        <f t="shared" si="39"/>
        <v>-64</v>
      </c>
      <c r="AZ362" s="142">
        <f t="shared" si="34"/>
        <v>8</v>
      </c>
      <c r="BA362" s="142">
        <f t="shared" si="40"/>
        <v>0</v>
      </c>
      <c r="BB362" s="142">
        <f t="shared" si="41"/>
        <v>-56</v>
      </c>
      <c r="BF362" s="142">
        <v>118</v>
      </c>
      <c r="BG362" s="142">
        <f t="shared" si="23"/>
        <v>3.933333333333333</v>
      </c>
      <c r="BH362" s="142">
        <f t="shared" si="17"/>
        <v>-240</v>
      </c>
      <c r="BI362" s="142">
        <f t="shared" si="18"/>
        <v>-160</v>
      </c>
      <c r="BJ362" s="142">
        <f t="shared" si="19"/>
        <v>-120</v>
      </c>
      <c r="BL362" s="142">
        <f t="shared" si="24"/>
        <v>118</v>
      </c>
      <c r="BM362" s="142">
        <f t="shared" si="25"/>
        <v>3.933333333333333</v>
      </c>
      <c r="BN362" s="142">
        <f t="shared" si="20"/>
        <v>-624</v>
      </c>
      <c r="BO362" s="142">
        <f t="shared" si="21"/>
        <v>-629.3333333333333</v>
      </c>
      <c r="BP362" s="142">
        <f t="shared" si="22"/>
        <v>-472</v>
      </c>
    </row>
    <row r="363" spans="1:68" ht="15" customHeight="1">
      <c r="A363">
        <v>13</v>
      </c>
      <c r="AT363" s="142">
        <v>20</v>
      </c>
      <c r="AU363" s="142">
        <f t="shared" si="35"/>
        <v>20</v>
      </c>
      <c r="AV363" s="142">
        <f t="shared" si="36"/>
        <v>-68</v>
      </c>
      <c r="AW363" s="142">
        <f t="shared" si="37"/>
        <v>0</v>
      </c>
      <c r="AX363" s="142">
        <f t="shared" si="38"/>
        <v>-12</v>
      </c>
      <c r="AY363" s="142">
        <f t="shared" si="39"/>
        <v>-68</v>
      </c>
      <c r="AZ363" s="142">
        <f t="shared" si="34"/>
        <v>0</v>
      </c>
      <c r="BA363" s="142">
        <f t="shared" si="40"/>
        <v>0</v>
      </c>
      <c r="BB363" s="142">
        <f t="shared" si="41"/>
        <v>-68</v>
      </c>
      <c r="BF363" s="142">
        <v>119</v>
      </c>
      <c r="BG363" s="142">
        <f t="shared" si="23"/>
        <v>3.966666666666667</v>
      </c>
      <c r="BH363" s="142">
        <f t="shared" si="17"/>
        <v>-240</v>
      </c>
      <c r="BI363" s="142">
        <f t="shared" si="18"/>
        <v>-160</v>
      </c>
      <c r="BJ363" s="142">
        <f t="shared" si="19"/>
        <v>-120</v>
      </c>
      <c r="BL363" s="142">
        <f t="shared" si="24"/>
        <v>119</v>
      </c>
      <c r="BM363" s="142">
        <f t="shared" si="25"/>
        <v>3.966666666666667</v>
      </c>
      <c r="BN363" s="142">
        <f t="shared" si="20"/>
        <v>-632</v>
      </c>
      <c r="BO363" s="142">
        <f t="shared" si="21"/>
        <v>-634.6666666666667</v>
      </c>
      <c r="BP363" s="142">
        <f t="shared" si="22"/>
        <v>-476</v>
      </c>
    </row>
    <row r="364" spans="1:68" ht="15" customHeight="1">
      <c r="A364">
        <v>14</v>
      </c>
      <c r="BF364" s="142">
        <v>120</v>
      </c>
      <c r="BG364" s="142">
        <f t="shared" si="23"/>
        <v>4</v>
      </c>
      <c r="BH364" s="142">
        <f t="shared" si="17"/>
        <v>-240</v>
      </c>
      <c r="BI364" s="142">
        <f t="shared" si="18"/>
        <v>-280</v>
      </c>
      <c r="BJ364" s="142">
        <f t="shared" si="19"/>
        <v>-120</v>
      </c>
      <c r="BL364" s="142">
        <f t="shared" si="24"/>
        <v>120</v>
      </c>
      <c r="BM364" s="142">
        <f t="shared" si="25"/>
        <v>4</v>
      </c>
      <c r="BN364" s="142">
        <f t="shared" si="20"/>
        <v>-640</v>
      </c>
      <c r="BO364" s="142">
        <f t="shared" si="21"/>
        <v>-640</v>
      </c>
      <c r="BP364" s="142">
        <f t="shared" si="22"/>
        <v>-480</v>
      </c>
    </row>
    <row r="365" spans="1:68" ht="15" customHeight="1">
      <c r="A365">
        <v>15</v>
      </c>
      <c r="AT365" s="142" t="s">
        <v>539</v>
      </c>
      <c r="AU365" s="147" t="s">
        <v>90</v>
      </c>
      <c r="AV365" s="142" t="s">
        <v>562</v>
      </c>
      <c r="AW365" s="142" t="s">
        <v>589</v>
      </c>
      <c r="AX365" s="142" t="s">
        <v>590</v>
      </c>
      <c r="AY365" s="142" t="s">
        <v>562</v>
      </c>
      <c r="AZ365" s="142" t="s">
        <v>589</v>
      </c>
      <c r="BA365" s="142" t="s">
        <v>590</v>
      </c>
      <c r="BB365" s="142" t="s">
        <v>553</v>
      </c>
      <c r="BF365" s="142">
        <v>121</v>
      </c>
      <c r="BG365" s="142">
        <f t="shared" si="23"/>
        <v>4.033333333333333</v>
      </c>
      <c r="BH365" s="142">
        <f t="shared" si="17"/>
        <v>-240</v>
      </c>
      <c r="BI365" s="142">
        <f t="shared" si="18"/>
        <v>-280</v>
      </c>
      <c r="BJ365" s="142">
        <f t="shared" si="19"/>
        <v>-120</v>
      </c>
      <c r="BL365" s="142">
        <f t="shared" si="24"/>
        <v>121</v>
      </c>
      <c r="BM365" s="142">
        <f t="shared" si="25"/>
        <v>4.033333333333333</v>
      </c>
      <c r="BN365" s="142">
        <f t="shared" si="20"/>
        <v>-648</v>
      </c>
      <c r="BO365" s="142">
        <f t="shared" si="21"/>
        <v>-649.3333333333333</v>
      </c>
      <c r="BP365" s="142">
        <f t="shared" si="22"/>
        <v>-484</v>
      </c>
    </row>
    <row r="366" spans="46:68" ht="15" customHeight="1">
      <c r="AT366" s="142">
        <v>0</v>
      </c>
      <c r="AU366" s="142">
        <f>$AA$296/$AB$292*$AT366</f>
        <v>0</v>
      </c>
      <c r="AV366" s="142">
        <f>1/$AA$296*(-$AU366+$AJ$295)*$AJ$292</f>
        <v>12.000000000000002</v>
      </c>
      <c r="AW366" s="142">
        <f>1/$AA$296*(-$AU366)*$AJ$293</f>
        <v>0</v>
      </c>
      <c r="AX366" s="142">
        <f>1/$AA$296*($AA$296-$AU366-$AJ$296)*$AJ$294</f>
        <v>108</v>
      </c>
      <c r="AY366" s="142">
        <f>IF($AJ$295&gt;$AU366,0,AV366)</f>
        <v>0</v>
      </c>
      <c r="AZ366" s="142">
        <f>AW366</f>
        <v>0</v>
      </c>
      <c r="BA366" s="142">
        <f>IF($AJ$296&gt;($AA$296-$AU366),0,AX366)</f>
        <v>108</v>
      </c>
      <c r="BB366" s="142">
        <f>BA366+AZ366+AY366</f>
        <v>108</v>
      </c>
      <c r="BF366" s="142">
        <v>122</v>
      </c>
      <c r="BG366" s="142">
        <f t="shared" si="23"/>
        <v>4.066666666666666</v>
      </c>
      <c r="BH366" s="142">
        <f t="shared" si="17"/>
        <v>-240</v>
      </c>
      <c r="BI366" s="142">
        <f t="shared" si="18"/>
        <v>-280</v>
      </c>
      <c r="BJ366" s="142">
        <f t="shared" si="19"/>
        <v>-120</v>
      </c>
      <c r="BL366" s="142">
        <f t="shared" si="24"/>
        <v>122</v>
      </c>
      <c r="BM366" s="142">
        <f t="shared" si="25"/>
        <v>4.066666666666666</v>
      </c>
      <c r="BN366" s="142">
        <f t="shared" si="20"/>
        <v>-656</v>
      </c>
      <c r="BO366" s="142">
        <f t="shared" si="21"/>
        <v>-658.6666666666666</v>
      </c>
      <c r="BP366" s="142">
        <f t="shared" si="22"/>
        <v>-488</v>
      </c>
    </row>
    <row r="367" spans="14:68" ht="15" customHeight="1">
      <c r="N367" s="94" t="s">
        <v>555</v>
      </c>
      <c r="O367" t="s">
        <v>546</v>
      </c>
      <c r="AT367" s="142">
        <v>1</v>
      </c>
      <c r="AU367" s="142">
        <f aca="true" t="shared" si="42" ref="AU367:AU386">$AA$296/$AB$292*$AT367</f>
        <v>1</v>
      </c>
      <c r="AV367" s="142">
        <f aca="true" t="shared" si="43" ref="AV367:AV386">1/$AA$296*(-$AU367+$AJ$295)*$AJ$292</f>
        <v>8</v>
      </c>
      <c r="AW367" s="142">
        <f aca="true" t="shared" si="44" ref="AW367:AW386">1/$AA$296*(-$AU367)*$AJ$293</f>
        <v>-8</v>
      </c>
      <c r="AX367" s="142">
        <f aca="true" t="shared" si="45" ref="AX367:AX386">1/$AA$296*($AA$296-$AU367-$AJ$296)*$AJ$294</f>
        <v>102.00000000000001</v>
      </c>
      <c r="AY367" s="142">
        <f aca="true" t="shared" si="46" ref="AY367:AY386">IF($AJ$295&gt;$AU367,0,AV367)</f>
        <v>0</v>
      </c>
      <c r="AZ367" s="142">
        <f aca="true" t="shared" si="47" ref="AZ367:AZ386">AW367</f>
        <v>-8</v>
      </c>
      <c r="BA367" s="142">
        <f aca="true" t="shared" si="48" ref="BA367:BA386">IF($AJ$296&gt;($AA$296-$AU367),0,AX367)</f>
        <v>102.00000000000001</v>
      </c>
      <c r="BB367" s="142">
        <f aca="true" t="shared" si="49" ref="BB367:BB386">BA367+AZ367+AY367</f>
        <v>94.00000000000001</v>
      </c>
      <c r="BF367" s="142">
        <v>123</v>
      </c>
      <c r="BG367" s="142">
        <f t="shared" si="23"/>
        <v>4.1</v>
      </c>
      <c r="BH367" s="142">
        <f t="shared" si="17"/>
        <v>-240</v>
      </c>
      <c r="BI367" s="142">
        <f t="shared" si="18"/>
        <v>-280</v>
      </c>
      <c r="BJ367" s="142">
        <f t="shared" si="19"/>
        <v>-120</v>
      </c>
      <c r="BL367" s="142">
        <f t="shared" si="24"/>
        <v>123</v>
      </c>
      <c r="BM367" s="142">
        <f t="shared" si="25"/>
        <v>4.1</v>
      </c>
      <c r="BN367" s="142">
        <f t="shared" si="20"/>
        <v>-664</v>
      </c>
      <c r="BO367" s="142">
        <f t="shared" si="21"/>
        <v>-668</v>
      </c>
      <c r="BP367" s="142">
        <f t="shared" si="22"/>
        <v>-491.99999999999994</v>
      </c>
    </row>
    <row r="368" spans="14:68" ht="15" customHeight="1">
      <c r="N368" s="94" t="s">
        <v>556</v>
      </c>
      <c r="O368" t="s">
        <v>546</v>
      </c>
      <c r="V368" t="s">
        <v>574</v>
      </c>
      <c r="Y368" t="s">
        <v>575</v>
      </c>
      <c r="AT368" s="142">
        <v>2</v>
      </c>
      <c r="AU368" s="142">
        <f t="shared" si="42"/>
        <v>2</v>
      </c>
      <c r="AV368" s="142">
        <f t="shared" si="43"/>
        <v>4</v>
      </c>
      <c r="AW368" s="142">
        <f t="shared" si="44"/>
        <v>-16</v>
      </c>
      <c r="AX368" s="142">
        <f t="shared" si="45"/>
        <v>96</v>
      </c>
      <c r="AY368" s="142">
        <f t="shared" si="46"/>
        <v>0</v>
      </c>
      <c r="AZ368" s="142">
        <f t="shared" si="47"/>
        <v>-16</v>
      </c>
      <c r="BA368" s="142">
        <f t="shared" si="48"/>
        <v>96</v>
      </c>
      <c r="BB368" s="142">
        <f t="shared" si="49"/>
        <v>80</v>
      </c>
      <c r="BF368" s="142">
        <v>124</v>
      </c>
      <c r="BG368" s="142">
        <f t="shared" si="23"/>
        <v>4.133333333333333</v>
      </c>
      <c r="BH368" s="142">
        <f t="shared" si="17"/>
        <v>-240</v>
      </c>
      <c r="BI368" s="142">
        <f t="shared" si="18"/>
        <v>-280</v>
      </c>
      <c r="BJ368" s="142">
        <f t="shared" si="19"/>
        <v>-120</v>
      </c>
      <c r="BL368" s="142">
        <f t="shared" si="24"/>
        <v>124</v>
      </c>
      <c r="BM368" s="142">
        <f t="shared" si="25"/>
        <v>4.133333333333333</v>
      </c>
      <c r="BN368" s="142">
        <f t="shared" si="20"/>
        <v>-671.9999999999999</v>
      </c>
      <c r="BO368" s="142">
        <f t="shared" si="21"/>
        <v>-677.3333333333333</v>
      </c>
      <c r="BP368" s="142">
        <f t="shared" si="22"/>
        <v>-495.99999999999994</v>
      </c>
    </row>
    <row r="369" spans="1:68" ht="15" customHeight="1">
      <c r="A369" s="3" t="s">
        <v>607</v>
      </c>
      <c r="N369" s="94" t="s">
        <v>557</v>
      </c>
      <c r="O369" t="s">
        <v>546</v>
      </c>
      <c r="AT369" s="142">
        <v>3</v>
      </c>
      <c r="AU369" s="142">
        <f t="shared" si="42"/>
        <v>3</v>
      </c>
      <c r="AV369" s="142">
        <f t="shared" si="43"/>
        <v>0</v>
      </c>
      <c r="AW369" s="142">
        <f t="shared" si="44"/>
        <v>-24.000000000000004</v>
      </c>
      <c r="AX369" s="142">
        <f t="shared" si="45"/>
        <v>90</v>
      </c>
      <c r="AY369" s="142">
        <f t="shared" si="46"/>
        <v>0</v>
      </c>
      <c r="AZ369" s="142">
        <f t="shared" si="47"/>
        <v>-24.000000000000004</v>
      </c>
      <c r="BA369" s="142">
        <f t="shared" si="48"/>
        <v>90</v>
      </c>
      <c r="BB369" s="142">
        <f t="shared" si="49"/>
        <v>66</v>
      </c>
      <c r="BF369" s="142">
        <v>125</v>
      </c>
      <c r="BG369" s="142">
        <f t="shared" si="23"/>
        <v>4.166666666666667</v>
      </c>
      <c r="BH369" s="142">
        <f t="shared" si="17"/>
        <v>-240</v>
      </c>
      <c r="BI369" s="142">
        <f t="shared" si="18"/>
        <v>-280</v>
      </c>
      <c r="BJ369" s="142">
        <f t="shared" si="19"/>
        <v>-120</v>
      </c>
      <c r="BL369" s="142">
        <f t="shared" si="24"/>
        <v>125</v>
      </c>
      <c r="BM369" s="142">
        <f t="shared" si="25"/>
        <v>4.166666666666667</v>
      </c>
      <c r="BN369" s="142">
        <f t="shared" si="20"/>
        <v>-680.0000000000001</v>
      </c>
      <c r="BO369" s="142">
        <f t="shared" si="21"/>
        <v>-686.6666666666667</v>
      </c>
      <c r="BP369" s="142">
        <f t="shared" si="22"/>
        <v>-500.00000000000006</v>
      </c>
    </row>
    <row r="370" spans="46:68" ht="15" customHeight="1">
      <c r="AT370" s="142">
        <v>4</v>
      </c>
      <c r="AU370" s="142">
        <f t="shared" si="42"/>
        <v>4</v>
      </c>
      <c r="AV370" s="142">
        <f t="shared" si="43"/>
        <v>-4</v>
      </c>
      <c r="AW370" s="142">
        <f t="shared" si="44"/>
        <v>-32</v>
      </c>
      <c r="AX370" s="142">
        <f t="shared" si="45"/>
        <v>84.00000000000001</v>
      </c>
      <c r="AY370" s="142">
        <f t="shared" si="46"/>
        <v>-4</v>
      </c>
      <c r="AZ370" s="142">
        <f t="shared" si="47"/>
        <v>-32</v>
      </c>
      <c r="BA370" s="142">
        <f t="shared" si="48"/>
        <v>84.00000000000001</v>
      </c>
      <c r="BB370" s="142">
        <f t="shared" si="49"/>
        <v>48.000000000000014</v>
      </c>
      <c r="BF370" s="142">
        <v>126</v>
      </c>
      <c r="BG370" s="142">
        <f t="shared" si="23"/>
        <v>4.2</v>
      </c>
      <c r="BH370" s="142">
        <f t="shared" si="17"/>
        <v>-240</v>
      </c>
      <c r="BI370" s="142">
        <f t="shared" si="18"/>
        <v>-280</v>
      </c>
      <c r="BJ370" s="142">
        <f t="shared" si="19"/>
        <v>-120</v>
      </c>
      <c r="BL370" s="142">
        <f t="shared" si="24"/>
        <v>126</v>
      </c>
      <c r="BM370" s="142">
        <f t="shared" si="25"/>
        <v>4.2</v>
      </c>
      <c r="BN370" s="142">
        <f t="shared" si="20"/>
        <v>-688</v>
      </c>
      <c r="BO370" s="142">
        <f t="shared" si="21"/>
        <v>-696</v>
      </c>
      <c r="BP370" s="142">
        <f t="shared" si="22"/>
        <v>-504</v>
      </c>
    </row>
    <row r="371" spans="46:68" ht="15" customHeight="1">
      <c r="AT371" s="142">
        <v>5</v>
      </c>
      <c r="AU371" s="142">
        <f t="shared" si="42"/>
        <v>5</v>
      </c>
      <c r="AV371" s="142">
        <f t="shared" si="43"/>
        <v>-8</v>
      </c>
      <c r="AW371" s="142">
        <f t="shared" si="44"/>
        <v>-40</v>
      </c>
      <c r="AX371" s="142">
        <f t="shared" si="45"/>
        <v>78</v>
      </c>
      <c r="AY371" s="142">
        <f t="shared" si="46"/>
        <v>-8</v>
      </c>
      <c r="AZ371" s="142">
        <f t="shared" si="47"/>
        <v>-40</v>
      </c>
      <c r="BA371" s="142">
        <f t="shared" si="48"/>
        <v>78</v>
      </c>
      <c r="BB371" s="142">
        <f t="shared" si="49"/>
        <v>30</v>
      </c>
      <c r="BF371" s="142">
        <v>127</v>
      </c>
      <c r="BG371" s="142">
        <f t="shared" si="23"/>
        <v>4.233333333333333</v>
      </c>
      <c r="BH371" s="142">
        <f t="shared" si="17"/>
        <v>-240</v>
      </c>
      <c r="BI371" s="142">
        <f t="shared" si="18"/>
        <v>-280</v>
      </c>
      <c r="BJ371" s="142">
        <f t="shared" si="19"/>
        <v>-120</v>
      </c>
      <c r="BL371" s="142">
        <f t="shared" si="24"/>
        <v>127</v>
      </c>
      <c r="BM371" s="142">
        <f t="shared" si="25"/>
        <v>4.233333333333333</v>
      </c>
      <c r="BN371" s="142">
        <f t="shared" si="20"/>
        <v>-696</v>
      </c>
      <c r="BO371" s="142">
        <f t="shared" si="21"/>
        <v>-705.3333333333334</v>
      </c>
      <c r="BP371" s="142">
        <f t="shared" si="22"/>
        <v>-508</v>
      </c>
    </row>
    <row r="372" spans="1:68" ht="15" customHeight="1">
      <c r="A372">
        <v>1</v>
      </c>
      <c r="AT372" s="142">
        <v>6</v>
      </c>
      <c r="AU372" s="142">
        <f t="shared" si="42"/>
        <v>6</v>
      </c>
      <c r="AV372" s="142">
        <f t="shared" si="43"/>
        <v>-12.000000000000002</v>
      </c>
      <c r="AW372" s="142">
        <f t="shared" si="44"/>
        <v>-48.00000000000001</v>
      </c>
      <c r="AX372" s="142">
        <f t="shared" si="45"/>
        <v>72.00000000000001</v>
      </c>
      <c r="AY372" s="142">
        <f t="shared" si="46"/>
        <v>-12.000000000000002</v>
      </c>
      <c r="AZ372" s="142">
        <f t="shared" si="47"/>
        <v>-48.00000000000001</v>
      </c>
      <c r="BA372" s="142">
        <f t="shared" si="48"/>
        <v>72.00000000000001</v>
      </c>
      <c r="BB372" s="142">
        <f t="shared" si="49"/>
        <v>12.000000000000005</v>
      </c>
      <c r="BF372" s="142">
        <v>128</v>
      </c>
      <c r="BG372" s="142">
        <f t="shared" si="23"/>
        <v>4.266666666666667</v>
      </c>
      <c r="BH372" s="142">
        <f t="shared" si="17"/>
        <v>-240</v>
      </c>
      <c r="BI372" s="142">
        <f t="shared" si="18"/>
        <v>-280</v>
      </c>
      <c r="BJ372" s="142">
        <f t="shared" si="19"/>
        <v>-120</v>
      </c>
      <c r="BL372" s="142">
        <f t="shared" si="24"/>
        <v>128</v>
      </c>
      <c r="BM372" s="142">
        <f t="shared" si="25"/>
        <v>4.266666666666667</v>
      </c>
      <c r="BN372" s="142">
        <f t="shared" si="20"/>
        <v>-704</v>
      </c>
      <c r="BO372" s="142">
        <f t="shared" si="21"/>
        <v>-714.6666666666666</v>
      </c>
      <c r="BP372" s="142">
        <f t="shared" si="22"/>
        <v>-512</v>
      </c>
    </row>
    <row r="373" spans="1:68" ht="15" customHeight="1">
      <c r="A373">
        <v>2</v>
      </c>
      <c r="AT373" s="142">
        <v>7</v>
      </c>
      <c r="AU373" s="142">
        <f t="shared" si="42"/>
        <v>7</v>
      </c>
      <c r="AV373" s="142">
        <f t="shared" si="43"/>
        <v>-16</v>
      </c>
      <c r="AW373" s="142">
        <f t="shared" si="44"/>
        <v>-56.00000000000001</v>
      </c>
      <c r="AX373" s="142">
        <f t="shared" si="45"/>
        <v>66</v>
      </c>
      <c r="AY373" s="142">
        <f t="shared" si="46"/>
        <v>-16</v>
      </c>
      <c r="AZ373" s="142">
        <f t="shared" si="47"/>
        <v>-56.00000000000001</v>
      </c>
      <c r="BA373" s="142">
        <f t="shared" si="48"/>
        <v>66</v>
      </c>
      <c r="BB373" s="142">
        <f t="shared" si="49"/>
        <v>-6.000000000000007</v>
      </c>
      <c r="BF373" s="142">
        <v>129</v>
      </c>
      <c r="BG373" s="142">
        <f t="shared" si="23"/>
        <v>4.3</v>
      </c>
      <c r="BH373" s="142">
        <f aca="true" t="shared" si="50" ref="BH373:BH436">IF($AJ$248&gt;$BG373,-$AJ$245,IF(($AJ$248+$AJ$249)&gt;$BG373,(-$AJ$245-$AJ$246),(-$AJ$245-$AJ$246-$AJ$247)))</f>
        <v>-240</v>
      </c>
      <c r="BI373" s="142">
        <f aca="true" t="shared" si="51" ref="BI373:BI436">IF($AJ$249&gt;$BG373,-$AJ$246,(-$AJ$246-$AJ$247))</f>
        <v>-280</v>
      </c>
      <c r="BJ373" s="142">
        <f aca="true" t="shared" si="52" ref="BJ373:BJ436">-$AJ$247</f>
        <v>-120</v>
      </c>
      <c r="BL373" s="142">
        <f t="shared" si="24"/>
        <v>129</v>
      </c>
      <c r="BM373" s="142">
        <f t="shared" si="25"/>
        <v>4.3</v>
      </c>
      <c r="BN373" s="142">
        <f aca="true" t="shared" si="53" ref="BN373:BN436">IF($AJ$248&gt;$BM373,-$AJ$245*$BM373,IF(($AJ$248+$AJ$249)&gt;$BM373,-$AJ$245*$BM373-$AJ$246*($BM373-$AJ$248),-$AJ$245*$BM373-$AJ$246*($BM373-$AJ$248)-$AJ$247*($BM373-$AJ$248-$AJ$249)))</f>
        <v>-712</v>
      </c>
      <c r="BO373" s="142">
        <f aca="true" t="shared" si="54" ref="BO373:BO436">IF($AJ$249&gt;$BM373,-$AJ$246*$BM373,-$AJ$246*$BM373-$AJ$247*($BM373-$AJ$249))</f>
        <v>-724</v>
      </c>
      <c r="BP373" s="142">
        <f aca="true" t="shared" si="55" ref="BP373:BP436">-$AJ$247*$BM373</f>
        <v>-516</v>
      </c>
    </row>
    <row r="374" spans="1:68" ht="15" customHeight="1">
      <c r="A374">
        <v>3</v>
      </c>
      <c r="AT374" s="142">
        <v>8</v>
      </c>
      <c r="AU374" s="142">
        <f t="shared" si="42"/>
        <v>8</v>
      </c>
      <c r="AV374" s="142">
        <f t="shared" si="43"/>
        <v>-20</v>
      </c>
      <c r="AW374" s="142">
        <f t="shared" si="44"/>
        <v>-64</v>
      </c>
      <c r="AX374" s="142">
        <f t="shared" si="45"/>
        <v>60</v>
      </c>
      <c r="AY374" s="142">
        <f t="shared" si="46"/>
        <v>-20</v>
      </c>
      <c r="AZ374" s="142">
        <f t="shared" si="47"/>
        <v>-64</v>
      </c>
      <c r="BA374" s="142">
        <f t="shared" si="48"/>
        <v>60</v>
      </c>
      <c r="BB374" s="142">
        <f t="shared" si="49"/>
        <v>-24</v>
      </c>
      <c r="BF374" s="142">
        <v>130</v>
      </c>
      <c r="BG374" s="142">
        <f aca="true" t="shared" si="56" ref="BG374:BG437">$AA$249/300*BF374</f>
        <v>4.333333333333333</v>
      </c>
      <c r="BH374" s="142">
        <f t="shared" si="50"/>
        <v>-240</v>
      </c>
      <c r="BI374" s="142">
        <f t="shared" si="51"/>
        <v>-280</v>
      </c>
      <c r="BJ374" s="142">
        <f t="shared" si="52"/>
        <v>-120</v>
      </c>
      <c r="BL374" s="142">
        <f aca="true" t="shared" si="57" ref="BL374:BL437">BF374</f>
        <v>130</v>
      </c>
      <c r="BM374" s="142">
        <f aca="true" t="shared" si="58" ref="BM374:BM437">BG374</f>
        <v>4.333333333333333</v>
      </c>
      <c r="BN374" s="142">
        <f t="shared" si="53"/>
        <v>-719.9999999999999</v>
      </c>
      <c r="BO374" s="142">
        <f t="shared" si="54"/>
        <v>-733.3333333333333</v>
      </c>
      <c r="BP374" s="142">
        <f t="shared" si="55"/>
        <v>-520</v>
      </c>
    </row>
    <row r="375" spans="1:68" ht="15" customHeight="1">
      <c r="A375">
        <v>4</v>
      </c>
      <c r="AT375" s="142">
        <v>9</v>
      </c>
      <c r="AU375" s="142">
        <f t="shared" si="42"/>
        <v>9</v>
      </c>
      <c r="AV375" s="142">
        <f t="shared" si="43"/>
        <v>-24.000000000000004</v>
      </c>
      <c r="AW375" s="142">
        <f t="shared" si="44"/>
        <v>-72</v>
      </c>
      <c r="AX375" s="142">
        <f t="shared" si="45"/>
        <v>54</v>
      </c>
      <c r="AY375" s="142">
        <f t="shared" si="46"/>
        <v>-24.000000000000004</v>
      </c>
      <c r="AZ375" s="142">
        <f t="shared" si="47"/>
        <v>-72</v>
      </c>
      <c r="BA375" s="142">
        <f t="shared" si="48"/>
        <v>54</v>
      </c>
      <c r="BB375" s="142">
        <f t="shared" si="49"/>
        <v>-42</v>
      </c>
      <c r="BF375" s="142">
        <v>131</v>
      </c>
      <c r="BG375" s="142">
        <f t="shared" si="56"/>
        <v>4.366666666666666</v>
      </c>
      <c r="BH375" s="142">
        <f t="shared" si="50"/>
        <v>-240</v>
      </c>
      <c r="BI375" s="142">
        <f t="shared" si="51"/>
        <v>-280</v>
      </c>
      <c r="BJ375" s="142">
        <f t="shared" si="52"/>
        <v>-120</v>
      </c>
      <c r="BL375" s="142">
        <f t="shared" si="57"/>
        <v>131</v>
      </c>
      <c r="BM375" s="142">
        <f t="shared" si="58"/>
        <v>4.366666666666666</v>
      </c>
      <c r="BN375" s="142">
        <f t="shared" si="53"/>
        <v>-728</v>
      </c>
      <c r="BO375" s="142">
        <f t="shared" si="54"/>
        <v>-742.6666666666666</v>
      </c>
      <c r="BP375" s="142">
        <f t="shared" si="55"/>
        <v>-524</v>
      </c>
    </row>
    <row r="376" spans="1:68" ht="15" customHeight="1">
      <c r="A376">
        <v>5</v>
      </c>
      <c r="AT376" s="142">
        <v>10</v>
      </c>
      <c r="AU376" s="142">
        <f t="shared" si="42"/>
        <v>10</v>
      </c>
      <c r="AV376" s="142">
        <f t="shared" si="43"/>
        <v>-28.000000000000004</v>
      </c>
      <c r="AW376" s="142">
        <f t="shared" si="44"/>
        <v>-80</v>
      </c>
      <c r="AX376" s="142">
        <f t="shared" si="45"/>
        <v>48</v>
      </c>
      <c r="AY376" s="142">
        <f t="shared" si="46"/>
        <v>-28.000000000000004</v>
      </c>
      <c r="AZ376" s="142">
        <f t="shared" si="47"/>
        <v>-80</v>
      </c>
      <c r="BA376" s="142">
        <f t="shared" si="48"/>
        <v>48</v>
      </c>
      <c r="BB376" s="142">
        <f t="shared" si="49"/>
        <v>-60</v>
      </c>
      <c r="BF376" s="142">
        <v>132</v>
      </c>
      <c r="BG376" s="142">
        <f t="shared" si="56"/>
        <v>4.4</v>
      </c>
      <c r="BH376" s="142">
        <f t="shared" si="50"/>
        <v>-240</v>
      </c>
      <c r="BI376" s="142">
        <f t="shared" si="51"/>
        <v>-280</v>
      </c>
      <c r="BJ376" s="142">
        <f t="shared" si="52"/>
        <v>-120</v>
      </c>
      <c r="BL376" s="142">
        <f t="shared" si="57"/>
        <v>132</v>
      </c>
      <c r="BM376" s="142">
        <f t="shared" si="58"/>
        <v>4.4</v>
      </c>
      <c r="BN376" s="142">
        <f t="shared" si="53"/>
        <v>-736</v>
      </c>
      <c r="BO376" s="142">
        <f t="shared" si="54"/>
        <v>-752</v>
      </c>
      <c r="BP376" s="142">
        <f t="shared" si="55"/>
        <v>-528</v>
      </c>
    </row>
    <row r="377" spans="1:68" ht="15" customHeight="1">
      <c r="A377">
        <v>6</v>
      </c>
      <c r="AT377" s="142">
        <v>11</v>
      </c>
      <c r="AU377" s="142">
        <f t="shared" si="42"/>
        <v>11</v>
      </c>
      <c r="AV377" s="142">
        <f t="shared" si="43"/>
        <v>-32</v>
      </c>
      <c r="AW377" s="142">
        <f t="shared" si="44"/>
        <v>-88</v>
      </c>
      <c r="AX377" s="142">
        <f t="shared" si="45"/>
        <v>42.00000000000001</v>
      </c>
      <c r="AY377" s="142">
        <f t="shared" si="46"/>
        <v>-32</v>
      </c>
      <c r="AZ377" s="142">
        <f t="shared" si="47"/>
        <v>-88</v>
      </c>
      <c r="BA377" s="142">
        <f t="shared" si="48"/>
        <v>42.00000000000001</v>
      </c>
      <c r="BB377" s="142">
        <f t="shared" si="49"/>
        <v>-78</v>
      </c>
      <c r="BF377" s="142">
        <v>133</v>
      </c>
      <c r="BG377" s="142">
        <f t="shared" si="56"/>
        <v>4.433333333333334</v>
      </c>
      <c r="BH377" s="142">
        <f t="shared" si="50"/>
        <v>-240</v>
      </c>
      <c r="BI377" s="142">
        <f t="shared" si="51"/>
        <v>-280</v>
      </c>
      <c r="BJ377" s="142">
        <f t="shared" si="52"/>
        <v>-120</v>
      </c>
      <c r="BL377" s="142">
        <f t="shared" si="57"/>
        <v>133</v>
      </c>
      <c r="BM377" s="142">
        <f t="shared" si="58"/>
        <v>4.433333333333334</v>
      </c>
      <c r="BN377" s="142">
        <f t="shared" si="53"/>
        <v>-744</v>
      </c>
      <c r="BO377" s="142">
        <f t="shared" si="54"/>
        <v>-761.3333333333334</v>
      </c>
      <c r="BP377" s="142">
        <f t="shared" si="55"/>
        <v>-532</v>
      </c>
    </row>
    <row r="378" spans="1:68" ht="15" customHeight="1">
      <c r="A378">
        <v>7</v>
      </c>
      <c r="AT378" s="142">
        <v>12</v>
      </c>
      <c r="AU378" s="142">
        <f t="shared" si="42"/>
        <v>12</v>
      </c>
      <c r="AV378" s="142">
        <f t="shared" si="43"/>
        <v>-36</v>
      </c>
      <c r="AW378" s="142">
        <f t="shared" si="44"/>
        <v>-96.00000000000001</v>
      </c>
      <c r="AX378" s="142">
        <f t="shared" si="45"/>
        <v>36.00000000000001</v>
      </c>
      <c r="AY378" s="142">
        <f t="shared" si="46"/>
        <v>-36</v>
      </c>
      <c r="AZ378" s="142">
        <f t="shared" si="47"/>
        <v>-96.00000000000001</v>
      </c>
      <c r="BA378" s="142">
        <f t="shared" si="48"/>
        <v>36.00000000000001</v>
      </c>
      <c r="BB378" s="142">
        <f t="shared" si="49"/>
        <v>-96</v>
      </c>
      <c r="BF378" s="142">
        <v>134</v>
      </c>
      <c r="BG378" s="142">
        <f t="shared" si="56"/>
        <v>4.466666666666667</v>
      </c>
      <c r="BH378" s="142">
        <f t="shared" si="50"/>
        <v>-240</v>
      </c>
      <c r="BI378" s="142">
        <f t="shared" si="51"/>
        <v>-280</v>
      </c>
      <c r="BJ378" s="142">
        <f t="shared" si="52"/>
        <v>-120</v>
      </c>
      <c r="BL378" s="142">
        <f t="shared" si="57"/>
        <v>134</v>
      </c>
      <c r="BM378" s="142">
        <f t="shared" si="58"/>
        <v>4.466666666666667</v>
      </c>
      <c r="BN378" s="142">
        <f t="shared" si="53"/>
        <v>-752</v>
      </c>
      <c r="BO378" s="142">
        <f t="shared" si="54"/>
        <v>-770.6666666666667</v>
      </c>
      <c r="BP378" s="142">
        <f t="shared" si="55"/>
        <v>-536</v>
      </c>
    </row>
    <row r="379" spans="1:68" ht="15" customHeight="1">
      <c r="A379">
        <v>8</v>
      </c>
      <c r="AT379" s="142">
        <v>13</v>
      </c>
      <c r="AU379" s="142">
        <f t="shared" si="42"/>
        <v>13</v>
      </c>
      <c r="AV379" s="142">
        <f t="shared" si="43"/>
        <v>-40</v>
      </c>
      <c r="AW379" s="142">
        <f t="shared" si="44"/>
        <v>-104</v>
      </c>
      <c r="AX379" s="142">
        <f t="shared" si="45"/>
        <v>30</v>
      </c>
      <c r="AY379" s="142">
        <f t="shared" si="46"/>
        <v>-40</v>
      </c>
      <c r="AZ379" s="142">
        <f t="shared" si="47"/>
        <v>-104</v>
      </c>
      <c r="BA379" s="142">
        <f t="shared" si="48"/>
        <v>30</v>
      </c>
      <c r="BB379" s="142">
        <f t="shared" si="49"/>
        <v>-114</v>
      </c>
      <c r="BF379" s="142">
        <v>135</v>
      </c>
      <c r="BG379" s="142">
        <f t="shared" si="56"/>
        <v>4.5</v>
      </c>
      <c r="BH379" s="142">
        <f t="shared" si="50"/>
        <v>-240</v>
      </c>
      <c r="BI379" s="142">
        <f t="shared" si="51"/>
        <v>-280</v>
      </c>
      <c r="BJ379" s="142">
        <f t="shared" si="52"/>
        <v>-120</v>
      </c>
      <c r="BL379" s="142">
        <f t="shared" si="57"/>
        <v>135</v>
      </c>
      <c r="BM379" s="142">
        <f t="shared" si="58"/>
        <v>4.5</v>
      </c>
      <c r="BN379" s="142">
        <f t="shared" si="53"/>
        <v>-760</v>
      </c>
      <c r="BO379" s="142">
        <f t="shared" si="54"/>
        <v>-780</v>
      </c>
      <c r="BP379" s="142">
        <f t="shared" si="55"/>
        <v>-540</v>
      </c>
    </row>
    <row r="380" spans="1:68" ht="15" customHeight="1">
      <c r="A380">
        <v>9</v>
      </c>
      <c r="AT380" s="142">
        <v>14</v>
      </c>
      <c r="AU380" s="142">
        <f t="shared" si="42"/>
        <v>14</v>
      </c>
      <c r="AV380" s="142">
        <f t="shared" si="43"/>
        <v>-44</v>
      </c>
      <c r="AW380" s="142">
        <f t="shared" si="44"/>
        <v>-112.00000000000001</v>
      </c>
      <c r="AX380" s="142">
        <f t="shared" si="45"/>
        <v>24</v>
      </c>
      <c r="AY380" s="142">
        <f t="shared" si="46"/>
        <v>-44</v>
      </c>
      <c r="AZ380" s="142">
        <f t="shared" si="47"/>
        <v>-112.00000000000001</v>
      </c>
      <c r="BA380" s="142">
        <f t="shared" si="48"/>
        <v>24</v>
      </c>
      <c r="BB380" s="142">
        <f t="shared" si="49"/>
        <v>-132</v>
      </c>
      <c r="BF380" s="142">
        <v>136</v>
      </c>
      <c r="BG380" s="142">
        <f t="shared" si="56"/>
        <v>4.533333333333333</v>
      </c>
      <c r="BH380" s="142">
        <f t="shared" si="50"/>
        <v>-240</v>
      </c>
      <c r="BI380" s="142">
        <f t="shared" si="51"/>
        <v>-280</v>
      </c>
      <c r="BJ380" s="142">
        <f t="shared" si="52"/>
        <v>-120</v>
      </c>
      <c r="BL380" s="142">
        <f t="shared" si="57"/>
        <v>136</v>
      </c>
      <c r="BM380" s="142">
        <f t="shared" si="58"/>
        <v>4.533333333333333</v>
      </c>
      <c r="BN380" s="142">
        <f t="shared" si="53"/>
        <v>-768</v>
      </c>
      <c r="BO380" s="142">
        <f t="shared" si="54"/>
        <v>-789.3333333333333</v>
      </c>
      <c r="BP380" s="142">
        <f t="shared" si="55"/>
        <v>-544</v>
      </c>
    </row>
    <row r="381" spans="1:68" ht="15" customHeight="1">
      <c r="A381">
        <v>10</v>
      </c>
      <c r="AT381" s="142">
        <v>15</v>
      </c>
      <c r="AU381" s="142">
        <f t="shared" si="42"/>
        <v>15</v>
      </c>
      <c r="AV381" s="142">
        <f t="shared" si="43"/>
        <v>-48.00000000000001</v>
      </c>
      <c r="AW381" s="142">
        <f t="shared" si="44"/>
        <v>-120</v>
      </c>
      <c r="AX381" s="142">
        <f t="shared" si="45"/>
        <v>18.000000000000004</v>
      </c>
      <c r="AY381" s="142">
        <f t="shared" si="46"/>
        <v>-48.00000000000001</v>
      </c>
      <c r="AZ381" s="142">
        <f t="shared" si="47"/>
        <v>-120</v>
      </c>
      <c r="BA381" s="142">
        <f t="shared" si="48"/>
        <v>18.000000000000004</v>
      </c>
      <c r="BB381" s="142">
        <f t="shared" si="49"/>
        <v>-150</v>
      </c>
      <c r="BF381" s="142">
        <v>137</v>
      </c>
      <c r="BG381" s="142">
        <f t="shared" si="56"/>
        <v>4.566666666666666</v>
      </c>
      <c r="BH381" s="142">
        <f t="shared" si="50"/>
        <v>-240</v>
      </c>
      <c r="BI381" s="142">
        <f t="shared" si="51"/>
        <v>-280</v>
      </c>
      <c r="BJ381" s="142">
        <f t="shared" si="52"/>
        <v>-120</v>
      </c>
      <c r="BL381" s="142">
        <f t="shared" si="57"/>
        <v>137</v>
      </c>
      <c r="BM381" s="142">
        <f t="shared" si="58"/>
        <v>4.566666666666666</v>
      </c>
      <c r="BN381" s="142">
        <f t="shared" si="53"/>
        <v>-776</v>
      </c>
      <c r="BO381" s="142">
        <f t="shared" si="54"/>
        <v>-798.6666666666666</v>
      </c>
      <c r="BP381" s="142">
        <f t="shared" si="55"/>
        <v>-548</v>
      </c>
    </row>
    <row r="382" spans="1:68" ht="15" customHeight="1">
      <c r="A382">
        <v>11</v>
      </c>
      <c r="AT382" s="142">
        <v>16</v>
      </c>
      <c r="AU382" s="142">
        <f t="shared" si="42"/>
        <v>16</v>
      </c>
      <c r="AV382" s="142">
        <f t="shared" si="43"/>
        <v>-52</v>
      </c>
      <c r="AW382" s="142">
        <f t="shared" si="44"/>
        <v>-128</v>
      </c>
      <c r="AX382" s="142">
        <f t="shared" si="45"/>
        <v>12</v>
      </c>
      <c r="AY382" s="142">
        <f t="shared" si="46"/>
        <v>-52</v>
      </c>
      <c r="AZ382" s="142">
        <f t="shared" si="47"/>
        <v>-128</v>
      </c>
      <c r="BA382" s="142">
        <f t="shared" si="48"/>
        <v>12</v>
      </c>
      <c r="BB382" s="142">
        <f t="shared" si="49"/>
        <v>-168</v>
      </c>
      <c r="BF382" s="142">
        <v>138</v>
      </c>
      <c r="BG382" s="142">
        <f t="shared" si="56"/>
        <v>4.6</v>
      </c>
      <c r="BH382" s="142">
        <f t="shared" si="50"/>
        <v>-240</v>
      </c>
      <c r="BI382" s="142">
        <f t="shared" si="51"/>
        <v>-280</v>
      </c>
      <c r="BJ382" s="142">
        <f t="shared" si="52"/>
        <v>-120</v>
      </c>
      <c r="BL382" s="142">
        <f t="shared" si="57"/>
        <v>138</v>
      </c>
      <c r="BM382" s="142">
        <f t="shared" si="58"/>
        <v>4.6</v>
      </c>
      <c r="BN382" s="142">
        <f t="shared" si="53"/>
        <v>-784</v>
      </c>
      <c r="BO382" s="142">
        <f t="shared" si="54"/>
        <v>-808</v>
      </c>
      <c r="BP382" s="142">
        <f t="shared" si="55"/>
        <v>-552</v>
      </c>
    </row>
    <row r="383" spans="1:68" ht="15" customHeight="1">
      <c r="A383">
        <v>12</v>
      </c>
      <c r="AT383" s="142">
        <v>17</v>
      </c>
      <c r="AU383" s="142">
        <f t="shared" si="42"/>
        <v>17</v>
      </c>
      <c r="AV383" s="142">
        <f t="shared" si="43"/>
        <v>-56.00000000000001</v>
      </c>
      <c r="AW383" s="142">
        <f t="shared" si="44"/>
        <v>-136</v>
      </c>
      <c r="AX383" s="142">
        <f t="shared" si="45"/>
        <v>6</v>
      </c>
      <c r="AY383" s="142">
        <f t="shared" si="46"/>
        <v>-56.00000000000001</v>
      </c>
      <c r="AZ383" s="142">
        <f t="shared" si="47"/>
        <v>-136</v>
      </c>
      <c r="BA383" s="142">
        <f t="shared" si="48"/>
        <v>6</v>
      </c>
      <c r="BB383" s="142">
        <f t="shared" si="49"/>
        <v>-186</v>
      </c>
      <c r="BF383" s="142">
        <v>139</v>
      </c>
      <c r="BG383" s="142">
        <f t="shared" si="56"/>
        <v>4.633333333333333</v>
      </c>
      <c r="BH383" s="142">
        <f t="shared" si="50"/>
        <v>-240</v>
      </c>
      <c r="BI383" s="142">
        <f t="shared" si="51"/>
        <v>-280</v>
      </c>
      <c r="BJ383" s="142">
        <f t="shared" si="52"/>
        <v>-120</v>
      </c>
      <c r="BL383" s="142">
        <f t="shared" si="57"/>
        <v>139</v>
      </c>
      <c r="BM383" s="142">
        <f t="shared" si="58"/>
        <v>4.633333333333333</v>
      </c>
      <c r="BN383" s="142">
        <f t="shared" si="53"/>
        <v>-791.9999999999999</v>
      </c>
      <c r="BO383" s="142">
        <f t="shared" si="54"/>
        <v>-817.3333333333333</v>
      </c>
      <c r="BP383" s="142">
        <f t="shared" si="55"/>
        <v>-556</v>
      </c>
    </row>
    <row r="384" spans="1:68" ht="15" customHeight="1">
      <c r="A384">
        <v>13</v>
      </c>
      <c r="AT384" s="142">
        <v>18</v>
      </c>
      <c r="AU384" s="142">
        <f t="shared" si="42"/>
        <v>18</v>
      </c>
      <c r="AV384" s="142">
        <f t="shared" si="43"/>
        <v>-60</v>
      </c>
      <c r="AW384" s="142">
        <f t="shared" si="44"/>
        <v>-144</v>
      </c>
      <c r="AX384" s="142">
        <f t="shared" si="45"/>
        <v>0</v>
      </c>
      <c r="AY384" s="142">
        <f t="shared" si="46"/>
        <v>-60</v>
      </c>
      <c r="AZ384" s="142">
        <f t="shared" si="47"/>
        <v>-144</v>
      </c>
      <c r="BA384" s="142">
        <f t="shared" si="48"/>
        <v>0</v>
      </c>
      <c r="BB384" s="142">
        <f t="shared" si="49"/>
        <v>-204</v>
      </c>
      <c r="BF384" s="142">
        <v>140</v>
      </c>
      <c r="BG384" s="142">
        <f t="shared" si="56"/>
        <v>4.666666666666667</v>
      </c>
      <c r="BH384" s="142">
        <f t="shared" si="50"/>
        <v>-240</v>
      </c>
      <c r="BI384" s="142">
        <f t="shared" si="51"/>
        <v>-280</v>
      </c>
      <c r="BJ384" s="142">
        <f t="shared" si="52"/>
        <v>-120</v>
      </c>
      <c r="BL384" s="142">
        <f t="shared" si="57"/>
        <v>140</v>
      </c>
      <c r="BM384" s="142">
        <f t="shared" si="58"/>
        <v>4.666666666666667</v>
      </c>
      <c r="BN384" s="142">
        <f t="shared" si="53"/>
        <v>-800.0000000000001</v>
      </c>
      <c r="BO384" s="142">
        <f t="shared" si="54"/>
        <v>-826.6666666666667</v>
      </c>
      <c r="BP384" s="142">
        <f t="shared" si="55"/>
        <v>-560</v>
      </c>
    </row>
    <row r="385" spans="1:68" ht="15" customHeight="1">
      <c r="A385">
        <v>14</v>
      </c>
      <c r="AT385" s="142">
        <v>19</v>
      </c>
      <c r="AU385" s="142">
        <f t="shared" si="42"/>
        <v>19</v>
      </c>
      <c r="AV385" s="142">
        <f t="shared" si="43"/>
        <v>-64</v>
      </c>
      <c r="AW385" s="142">
        <f t="shared" si="44"/>
        <v>-152</v>
      </c>
      <c r="AX385" s="142">
        <f t="shared" si="45"/>
        <v>-6</v>
      </c>
      <c r="AY385" s="142">
        <f t="shared" si="46"/>
        <v>-64</v>
      </c>
      <c r="AZ385" s="142">
        <f t="shared" si="47"/>
        <v>-152</v>
      </c>
      <c r="BA385" s="142">
        <f t="shared" si="48"/>
        <v>0</v>
      </c>
      <c r="BB385" s="142">
        <f t="shared" si="49"/>
        <v>-216</v>
      </c>
      <c r="BF385" s="142">
        <v>141</v>
      </c>
      <c r="BG385" s="142">
        <f t="shared" si="56"/>
        <v>4.7</v>
      </c>
      <c r="BH385" s="142">
        <f t="shared" si="50"/>
        <v>-240</v>
      </c>
      <c r="BI385" s="142">
        <f t="shared" si="51"/>
        <v>-280</v>
      </c>
      <c r="BJ385" s="142">
        <f t="shared" si="52"/>
        <v>-120</v>
      </c>
      <c r="BL385" s="142">
        <f t="shared" si="57"/>
        <v>141</v>
      </c>
      <c r="BM385" s="142">
        <f t="shared" si="58"/>
        <v>4.7</v>
      </c>
      <c r="BN385" s="142">
        <f t="shared" si="53"/>
        <v>-808</v>
      </c>
      <c r="BO385" s="142">
        <f t="shared" si="54"/>
        <v>-836</v>
      </c>
      <c r="BP385" s="142">
        <f t="shared" si="55"/>
        <v>-564</v>
      </c>
    </row>
    <row r="386" spans="1:68" ht="15" customHeight="1">
      <c r="A386">
        <v>15</v>
      </c>
      <c r="AT386" s="142">
        <v>20</v>
      </c>
      <c r="AU386" s="142">
        <f t="shared" si="42"/>
        <v>20</v>
      </c>
      <c r="AV386" s="142">
        <f t="shared" si="43"/>
        <v>-68</v>
      </c>
      <c r="AW386" s="142">
        <f t="shared" si="44"/>
        <v>-160</v>
      </c>
      <c r="AX386" s="142">
        <f t="shared" si="45"/>
        <v>-12</v>
      </c>
      <c r="AY386" s="142">
        <f t="shared" si="46"/>
        <v>-68</v>
      </c>
      <c r="AZ386" s="142">
        <f t="shared" si="47"/>
        <v>-160</v>
      </c>
      <c r="BA386" s="142">
        <f t="shared" si="48"/>
        <v>0</v>
      </c>
      <c r="BB386" s="142">
        <f t="shared" si="49"/>
        <v>-228</v>
      </c>
      <c r="BF386" s="142">
        <v>142</v>
      </c>
      <c r="BG386" s="142">
        <f t="shared" si="56"/>
        <v>4.733333333333333</v>
      </c>
      <c r="BH386" s="142">
        <f t="shared" si="50"/>
        <v>-240</v>
      </c>
      <c r="BI386" s="142">
        <f t="shared" si="51"/>
        <v>-280</v>
      </c>
      <c r="BJ386" s="142">
        <f t="shared" si="52"/>
        <v>-120</v>
      </c>
      <c r="BL386" s="142">
        <f t="shared" si="57"/>
        <v>142</v>
      </c>
      <c r="BM386" s="142">
        <f t="shared" si="58"/>
        <v>4.733333333333333</v>
      </c>
      <c r="BN386" s="142">
        <f t="shared" si="53"/>
        <v>-816</v>
      </c>
      <c r="BO386" s="142">
        <f t="shared" si="54"/>
        <v>-845.3333333333334</v>
      </c>
      <c r="BP386" s="142">
        <f t="shared" si="55"/>
        <v>-568</v>
      </c>
    </row>
    <row r="387" spans="1:68" ht="15" customHeight="1">
      <c r="A387" s="94" t="s">
        <v>576</v>
      </c>
      <c r="BF387" s="142">
        <v>143</v>
      </c>
      <c r="BG387" s="142">
        <f t="shared" si="56"/>
        <v>4.766666666666667</v>
      </c>
      <c r="BH387" s="142">
        <f t="shared" si="50"/>
        <v>-240</v>
      </c>
      <c r="BI387" s="142">
        <f t="shared" si="51"/>
        <v>-280</v>
      </c>
      <c r="BJ387" s="142">
        <f t="shared" si="52"/>
        <v>-120</v>
      </c>
      <c r="BL387" s="142">
        <f t="shared" si="57"/>
        <v>143</v>
      </c>
      <c r="BM387" s="142">
        <f t="shared" si="58"/>
        <v>4.766666666666667</v>
      </c>
      <c r="BN387" s="142">
        <f t="shared" si="53"/>
        <v>-824</v>
      </c>
      <c r="BO387" s="142">
        <f t="shared" si="54"/>
        <v>-854.6666666666666</v>
      </c>
      <c r="BP387" s="142">
        <f t="shared" si="55"/>
        <v>-572</v>
      </c>
    </row>
    <row r="388" spans="26:68" ht="15" customHeight="1">
      <c r="Z388" s="142" t="s">
        <v>348</v>
      </c>
      <c r="AA388" s="142"/>
      <c r="AB388" s="218">
        <v>20</v>
      </c>
      <c r="AC388" s="218"/>
      <c r="AH388" t="s">
        <v>531</v>
      </c>
      <c r="AJ388" s="181">
        <f>AJ292</f>
        <v>80</v>
      </c>
      <c r="AK388" s="181"/>
      <c r="AL388" s="181"/>
      <c r="AM388" t="s">
        <v>118</v>
      </c>
      <c r="BF388" s="142">
        <v>144</v>
      </c>
      <c r="BG388" s="142">
        <f t="shared" si="56"/>
        <v>4.8</v>
      </c>
      <c r="BH388" s="142">
        <f t="shared" si="50"/>
        <v>-240</v>
      </c>
      <c r="BI388" s="142">
        <f t="shared" si="51"/>
        <v>-280</v>
      </c>
      <c r="BJ388" s="142">
        <f t="shared" si="52"/>
        <v>-120</v>
      </c>
      <c r="BL388" s="142">
        <f t="shared" si="57"/>
        <v>144</v>
      </c>
      <c r="BM388" s="142">
        <f t="shared" si="58"/>
        <v>4.8</v>
      </c>
      <c r="BN388" s="142">
        <f t="shared" si="53"/>
        <v>-832</v>
      </c>
      <c r="BO388" s="142">
        <f t="shared" si="54"/>
        <v>-864</v>
      </c>
      <c r="BP388" s="142">
        <f t="shared" si="55"/>
        <v>-576</v>
      </c>
    </row>
    <row r="389" spans="26:68" ht="15" customHeight="1">
      <c r="Z389" t="s">
        <v>536</v>
      </c>
      <c r="AC389" t="s">
        <v>537</v>
      </c>
      <c r="AE389" t="s">
        <v>538</v>
      </c>
      <c r="AH389" t="s">
        <v>532</v>
      </c>
      <c r="AJ389" s="181">
        <f>AJ293</f>
        <v>160</v>
      </c>
      <c r="AK389" s="181"/>
      <c r="AL389" s="181"/>
      <c r="AM389" t="s">
        <v>118</v>
      </c>
      <c r="BF389" s="142">
        <v>145</v>
      </c>
      <c r="BG389" s="142">
        <f t="shared" si="56"/>
        <v>4.833333333333333</v>
      </c>
      <c r="BH389" s="142">
        <f t="shared" si="50"/>
        <v>-240</v>
      </c>
      <c r="BI389" s="142">
        <f t="shared" si="51"/>
        <v>-280</v>
      </c>
      <c r="BJ389" s="142">
        <f t="shared" si="52"/>
        <v>-120</v>
      </c>
      <c r="BL389" s="142">
        <f t="shared" si="57"/>
        <v>145</v>
      </c>
      <c r="BM389" s="142">
        <f t="shared" si="58"/>
        <v>4.833333333333333</v>
      </c>
      <c r="BN389" s="142">
        <f t="shared" si="53"/>
        <v>-839.9999999999999</v>
      </c>
      <c r="BO389" s="142">
        <f t="shared" si="54"/>
        <v>-873.3333333333333</v>
      </c>
      <c r="BP389" s="142">
        <f t="shared" si="55"/>
        <v>-580</v>
      </c>
    </row>
    <row r="390" spans="1:68" ht="15" customHeight="1">
      <c r="A390" t="s">
        <v>0</v>
      </c>
      <c r="E390" s="3" t="s">
        <v>90</v>
      </c>
      <c r="U390" t="s">
        <v>1</v>
      </c>
      <c r="AH390" t="s">
        <v>533</v>
      </c>
      <c r="AJ390" s="181">
        <f>AJ294</f>
        <v>120</v>
      </c>
      <c r="AK390" s="181"/>
      <c r="AL390" s="181"/>
      <c r="AM390" t="s">
        <v>118</v>
      </c>
      <c r="AT390" s="142" t="s">
        <v>539</v>
      </c>
      <c r="AU390" s="147" t="s">
        <v>90</v>
      </c>
      <c r="AV390" s="142" t="s">
        <v>579</v>
      </c>
      <c r="AW390" s="142" t="s">
        <v>580</v>
      </c>
      <c r="AX390" s="142" t="s">
        <v>581</v>
      </c>
      <c r="AY390" s="142" t="s">
        <v>579</v>
      </c>
      <c r="AZ390" s="142" t="s">
        <v>580</v>
      </c>
      <c r="BA390" s="142" t="s">
        <v>581</v>
      </c>
      <c r="BB390" s="142" t="s">
        <v>551</v>
      </c>
      <c r="BF390" s="142">
        <v>146</v>
      </c>
      <c r="BG390" s="142">
        <f t="shared" si="56"/>
        <v>4.866666666666666</v>
      </c>
      <c r="BH390" s="142">
        <f t="shared" si="50"/>
        <v>-240</v>
      </c>
      <c r="BI390" s="142">
        <f t="shared" si="51"/>
        <v>-280</v>
      </c>
      <c r="BJ390" s="142">
        <f t="shared" si="52"/>
        <v>-120</v>
      </c>
      <c r="BL390" s="142">
        <f t="shared" si="57"/>
        <v>146</v>
      </c>
      <c r="BM390" s="142">
        <f t="shared" si="58"/>
        <v>4.866666666666666</v>
      </c>
      <c r="BN390" s="142">
        <f t="shared" si="53"/>
        <v>-848</v>
      </c>
      <c r="BO390" s="142">
        <f t="shared" si="54"/>
        <v>-882.6666666666665</v>
      </c>
      <c r="BP390" s="142">
        <f t="shared" si="55"/>
        <v>-584</v>
      </c>
    </row>
    <row r="391" spans="12:68" ht="15" customHeight="1">
      <c r="L391" t="s">
        <v>11</v>
      </c>
      <c r="AB391" t="s">
        <v>543</v>
      </c>
      <c r="AD391" t="s">
        <v>544</v>
      </c>
      <c r="AH391" t="s">
        <v>534</v>
      </c>
      <c r="AJ391" s="181">
        <f>AJ295</f>
        <v>3</v>
      </c>
      <c r="AK391" s="181"/>
      <c r="AL391" s="181"/>
      <c r="AM391" t="s">
        <v>6</v>
      </c>
      <c r="AT391" s="142">
        <v>0</v>
      </c>
      <c r="AU391" s="142">
        <v>0</v>
      </c>
      <c r="AV391" s="142">
        <f>1/$AA$296*(-$AU391+$AJ$295+$AJ$296)*$AJ$292</f>
        <v>20</v>
      </c>
      <c r="AW391" s="142">
        <f>1/$AA$296*(-$AU391+$AJ$296)*$AJ$293</f>
        <v>16</v>
      </c>
      <c r="AX391" s="142">
        <f>1/$AA$296*($AA$296-$AU391)*$AJ$294</f>
        <v>120</v>
      </c>
      <c r="AY391" s="142">
        <f>IF(($AJ$295+$AJ$296)&gt;$AU391,0,AV391)</f>
        <v>0</v>
      </c>
      <c r="AZ391" s="142">
        <f>IF($AJ$296&gt;$AU391,0,AW391)</f>
        <v>0</v>
      </c>
      <c r="BA391" s="142">
        <f>AX391</f>
        <v>120</v>
      </c>
      <c r="BB391" s="142">
        <f>BA391+AZ391+AY391</f>
        <v>120</v>
      </c>
      <c r="BF391" s="142">
        <v>147</v>
      </c>
      <c r="BG391" s="142">
        <f t="shared" si="56"/>
        <v>4.9</v>
      </c>
      <c r="BH391" s="142">
        <f t="shared" si="50"/>
        <v>-240</v>
      </c>
      <c r="BI391" s="142">
        <f t="shared" si="51"/>
        <v>-280</v>
      </c>
      <c r="BJ391" s="142">
        <f t="shared" si="52"/>
        <v>-120</v>
      </c>
      <c r="BL391" s="142">
        <f t="shared" si="57"/>
        <v>147</v>
      </c>
      <c r="BM391" s="142">
        <f t="shared" si="58"/>
        <v>4.9</v>
      </c>
      <c r="BN391" s="142">
        <f t="shared" si="53"/>
        <v>-856</v>
      </c>
      <c r="BO391" s="142">
        <f t="shared" si="54"/>
        <v>-892</v>
      </c>
      <c r="BP391" s="142">
        <f t="shared" si="55"/>
        <v>-588</v>
      </c>
    </row>
    <row r="392" spans="26:68" ht="15" customHeight="1">
      <c r="Z392" t="s">
        <v>79</v>
      </c>
      <c r="AA392" s="181">
        <f>AA296</f>
        <v>20</v>
      </c>
      <c r="AB392" s="181"/>
      <c r="AC392" s="181"/>
      <c r="AD392" s="181"/>
      <c r="AE392" t="s">
        <v>6</v>
      </c>
      <c r="AH392" t="s">
        <v>535</v>
      </c>
      <c r="AJ392" s="181">
        <f>AJ296</f>
        <v>2</v>
      </c>
      <c r="AK392" s="181"/>
      <c r="AL392" s="181"/>
      <c r="AM392" t="s">
        <v>6</v>
      </c>
      <c r="AT392" s="142">
        <v>1</v>
      </c>
      <c r="AU392" s="142">
        <f aca="true" t="shared" si="59" ref="AU392:AU410">$AA$296/$AB$292*AT392</f>
        <v>1</v>
      </c>
      <c r="AV392" s="142">
        <f aca="true" t="shared" si="60" ref="AV392:AV411">1/$AA$296*(-$AU392+$AJ$295+$AJ$296)*$AJ$292</f>
        <v>16</v>
      </c>
      <c r="AW392" s="142">
        <f aca="true" t="shared" si="61" ref="AW392:AW411">1/$AA$296*(-$AU392+$AJ$296)*$AJ$293</f>
        <v>8</v>
      </c>
      <c r="AX392" s="142">
        <f aca="true" t="shared" si="62" ref="AX392:AX411">1/$AA$296*($AA$296-$AU392)*$AJ$294</f>
        <v>114.00000000000001</v>
      </c>
      <c r="AY392" s="142">
        <f aca="true" t="shared" si="63" ref="AY392:AY411">IF(($AJ$295+$AJ$296)&gt;$AU392,0,AV392)</f>
        <v>0</v>
      </c>
      <c r="AZ392" s="142">
        <f aca="true" t="shared" si="64" ref="AZ392:AZ411">IF($AJ$296&gt;$AU392,0,AW392)</f>
        <v>0</v>
      </c>
      <c r="BA392" s="142">
        <f aca="true" t="shared" si="65" ref="BA392:BA411">AX392</f>
        <v>114.00000000000001</v>
      </c>
      <c r="BB392" s="142">
        <f aca="true" t="shared" si="66" ref="BB392:BB411">BA392+AZ392+AY392</f>
        <v>114.00000000000001</v>
      </c>
      <c r="BF392" s="142">
        <v>148</v>
      </c>
      <c r="BG392" s="142">
        <f t="shared" si="56"/>
        <v>4.933333333333334</v>
      </c>
      <c r="BH392" s="142">
        <f t="shared" si="50"/>
        <v>-240</v>
      </c>
      <c r="BI392" s="142">
        <f t="shared" si="51"/>
        <v>-280</v>
      </c>
      <c r="BJ392" s="142">
        <f t="shared" si="52"/>
        <v>-120</v>
      </c>
      <c r="BL392" s="142">
        <f t="shared" si="57"/>
        <v>148</v>
      </c>
      <c r="BM392" s="142">
        <f t="shared" si="58"/>
        <v>4.933333333333334</v>
      </c>
      <c r="BN392" s="142">
        <f t="shared" si="53"/>
        <v>-864</v>
      </c>
      <c r="BO392" s="142">
        <f t="shared" si="54"/>
        <v>-901.3333333333334</v>
      </c>
      <c r="BP392" s="142">
        <f t="shared" si="55"/>
        <v>-592</v>
      </c>
    </row>
    <row r="393" spans="15:68" ht="15" customHeight="1">
      <c r="O393" s="94" t="s">
        <v>545</v>
      </c>
      <c r="P393" t="s">
        <v>546</v>
      </c>
      <c r="AT393" s="142">
        <v>2</v>
      </c>
      <c r="AU393" s="142">
        <f t="shared" si="59"/>
        <v>2</v>
      </c>
      <c r="AV393" s="142">
        <f t="shared" si="60"/>
        <v>12.000000000000002</v>
      </c>
      <c r="AW393" s="142">
        <f t="shared" si="61"/>
        <v>0</v>
      </c>
      <c r="AX393" s="142">
        <f t="shared" si="62"/>
        <v>108</v>
      </c>
      <c r="AY393" s="142">
        <f t="shared" si="63"/>
        <v>0</v>
      </c>
      <c r="AZ393" s="142">
        <f t="shared" si="64"/>
        <v>0</v>
      </c>
      <c r="BA393" s="142">
        <f t="shared" si="65"/>
        <v>108</v>
      </c>
      <c r="BB393" s="142">
        <f t="shared" si="66"/>
        <v>108</v>
      </c>
      <c r="BF393" s="142">
        <v>149</v>
      </c>
      <c r="BG393" s="142">
        <f t="shared" si="56"/>
        <v>4.966666666666667</v>
      </c>
      <c r="BH393" s="142">
        <f t="shared" si="50"/>
        <v>-240</v>
      </c>
      <c r="BI393" s="142">
        <f t="shared" si="51"/>
        <v>-280</v>
      </c>
      <c r="BJ393" s="142">
        <f t="shared" si="52"/>
        <v>-120</v>
      </c>
      <c r="BL393" s="142">
        <f t="shared" si="57"/>
        <v>149</v>
      </c>
      <c r="BM393" s="142">
        <f t="shared" si="58"/>
        <v>4.966666666666667</v>
      </c>
      <c r="BN393" s="142">
        <f t="shared" si="53"/>
        <v>-872</v>
      </c>
      <c r="BO393" s="142">
        <f t="shared" si="54"/>
        <v>-910.6666666666667</v>
      </c>
      <c r="BP393" s="142">
        <f t="shared" si="55"/>
        <v>-596</v>
      </c>
    </row>
    <row r="394" spans="15:68" ht="15" customHeight="1">
      <c r="O394" s="94" t="s">
        <v>547</v>
      </c>
      <c r="P394" t="s">
        <v>546</v>
      </c>
      <c r="AT394" s="142">
        <v>3</v>
      </c>
      <c r="AU394" s="142">
        <f t="shared" si="59"/>
        <v>3</v>
      </c>
      <c r="AV394" s="142">
        <f t="shared" si="60"/>
        <v>8</v>
      </c>
      <c r="AW394" s="142">
        <f t="shared" si="61"/>
        <v>-8</v>
      </c>
      <c r="AX394" s="142">
        <f t="shared" si="62"/>
        <v>102.00000000000001</v>
      </c>
      <c r="AY394" s="142">
        <f t="shared" si="63"/>
        <v>0</v>
      </c>
      <c r="AZ394" s="142">
        <f t="shared" si="64"/>
        <v>-8</v>
      </c>
      <c r="BA394" s="142">
        <f t="shared" si="65"/>
        <v>102.00000000000001</v>
      </c>
      <c r="BB394" s="142">
        <f t="shared" si="66"/>
        <v>94.00000000000001</v>
      </c>
      <c r="BF394" s="142">
        <v>150</v>
      </c>
      <c r="BG394" s="142">
        <f t="shared" si="56"/>
        <v>5</v>
      </c>
      <c r="BH394" s="142">
        <f t="shared" si="50"/>
        <v>-240</v>
      </c>
      <c r="BI394" s="142">
        <f t="shared" si="51"/>
        <v>-280</v>
      </c>
      <c r="BJ394" s="142">
        <f t="shared" si="52"/>
        <v>-120</v>
      </c>
      <c r="BL394" s="142">
        <f t="shared" si="57"/>
        <v>150</v>
      </c>
      <c r="BM394" s="142">
        <f t="shared" si="58"/>
        <v>5</v>
      </c>
      <c r="BN394" s="142">
        <f t="shared" si="53"/>
        <v>-880</v>
      </c>
      <c r="BO394" s="142">
        <f t="shared" si="54"/>
        <v>-920</v>
      </c>
      <c r="BP394" s="142">
        <f t="shared" si="55"/>
        <v>-600</v>
      </c>
    </row>
    <row r="395" spans="15:68" ht="15" customHeight="1">
      <c r="O395" s="94" t="s">
        <v>548</v>
      </c>
      <c r="P395" t="s">
        <v>546</v>
      </c>
      <c r="V395" t="s">
        <v>577</v>
      </c>
      <c r="Y395" t="s">
        <v>578</v>
      </c>
      <c r="AT395" s="142">
        <v>4</v>
      </c>
      <c r="AU395" s="142">
        <f t="shared" si="59"/>
        <v>4</v>
      </c>
      <c r="AV395" s="142">
        <f t="shared" si="60"/>
        <v>4</v>
      </c>
      <c r="AW395" s="142">
        <f t="shared" si="61"/>
        <v>-16</v>
      </c>
      <c r="AX395" s="142">
        <f t="shared" si="62"/>
        <v>96</v>
      </c>
      <c r="AY395" s="142">
        <f t="shared" si="63"/>
        <v>0</v>
      </c>
      <c r="AZ395" s="142">
        <f t="shared" si="64"/>
        <v>-16</v>
      </c>
      <c r="BA395" s="142">
        <f t="shared" si="65"/>
        <v>96</v>
      </c>
      <c r="BB395" s="142">
        <f t="shared" si="66"/>
        <v>80</v>
      </c>
      <c r="BF395" s="142">
        <v>151</v>
      </c>
      <c r="BG395" s="142">
        <f t="shared" si="56"/>
        <v>5.033333333333333</v>
      </c>
      <c r="BH395" s="142">
        <f t="shared" si="50"/>
        <v>-240</v>
      </c>
      <c r="BI395" s="142">
        <f t="shared" si="51"/>
        <v>-280</v>
      </c>
      <c r="BJ395" s="142">
        <f t="shared" si="52"/>
        <v>-120</v>
      </c>
      <c r="BL395" s="142">
        <f t="shared" si="57"/>
        <v>151</v>
      </c>
      <c r="BM395" s="142">
        <f t="shared" si="58"/>
        <v>5.033333333333333</v>
      </c>
      <c r="BN395" s="142">
        <f t="shared" si="53"/>
        <v>-888</v>
      </c>
      <c r="BO395" s="142">
        <f t="shared" si="54"/>
        <v>-929.3333333333333</v>
      </c>
      <c r="BP395" s="142">
        <f t="shared" si="55"/>
        <v>-604</v>
      </c>
    </row>
    <row r="396" spans="1:68" ht="15" customHeight="1">
      <c r="A396" s="3" t="s">
        <v>607</v>
      </c>
      <c r="I396" s="140" t="s">
        <v>529</v>
      </c>
      <c r="AT396" s="142">
        <v>5</v>
      </c>
      <c r="AU396" s="142">
        <f t="shared" si="59"/>
        <v>5</v>
      </c>
      <c r="AV396" s="142">
        <f t="shared" si="60"/>
        <v>0</v>
      </c>
      <c r="AW396" s="142">
        <f t="shared" si="61"/>
        <v>-24.000000000000004</v>
      </c>
      <c r="AX396" s="142">
        <f t="shared" si="62"/>
        <v>90</v>
      </c>
      <c r="AY396" s="142">
        <f t="shared" si="63"/>
        <v>0</v>
      </c>
      <c r="AZ396" s="142">
        <f t="shared" si="64"/>
        <v>-24.000000000000004</v>
      </c>
      <c r="BA396" s="142">
        <f t="shared" si="65"/>
        <v>90</v>
      </c>
      <c r="BB396" s="142">
        <f t="shared" si="66"/>
        <v>66</v>
      </c>
      <c r="BF396" s="142">
        <v>152</v>
      </c>
      <c r="BG396" s="142">
        <f t="shared" si="56"/>
        <v>5.066666666666666</v>
      </c>
      <c r="BH396" s="142">
        <f t="shared" si="50"/>
        <v>-240</v>
      </c>
      <c r="BI396" s="142">
        <f t="shared" si="51"/>
        <v>-280</v>
      </c>
      <c r="BJ396" s="142">
        <f t="shared" si="52"/>
        <v>-120</v>
      </c>
      <c r="BL396" s="142">
        <f t="shared" si="57"/>
        <v>152</v>
      </c>
      <c r="BM396" s="142">
        <f t="shared" si="58"/>
        <v>5.066666666666666</v>
      </c>
      <c r="BN396" s="142">
        <f t="shared" si="53"/>
        <v>-896</v>
      </c>
      <c r="BO396" s="142">
        <f t="shared" si="54"/>
        <v>-938.6666666666666</v>
      </c>
      <c r="BP396" s="142">
        <f t="shared" si="55"/>
        <v>-608</v>
      </c>
    </row>
    <row r="397" spans="8:68" ht="15" customHeight="1">
      <c r="H397" s="141" t="s">
        <v>530</v>
      </c>
      <c r="AT397" s="142">
        <v>6</v>
      </c>
      <c r="AU397" s="142">
        <f t="shared" si="59"/>
        <v>6</v>
      </c>
      <c r="AV397" s="142">
        <f t="shared" si="60"/>
        <v>-4</v>
      </c>
      <c r="AW397" s="142">
        <f t="shared" si="61"/>
        <v>-32</v>
      </c>
      <c r="AX397" s="142">
        <f t="shared" si="62"/>
        <v>84.00000000000001</v>
      </c>
      <c r="AY397" s="142">
        <f t="shared" si="63"/>
        <v>-4</v>
      </c>
      <c r="AZ397" s="142">
        <f t="shared" si="64"/>
        <v>-32</v>
      </c>
      <c r="BA397" s="142">
        <f t="shared" si="65"/>
        <v>84.00000000000001</v>
      </c>
      <c r="BB397" s="142">
        <f t="shared" si="66"/>
        <v>48.000000000000014</v>
      </c>
      <c r="BF397" s="142">
        <v>153</v>
      </c>
      <c r="BG397" s="142">
        <f t="shared" si="56"/>
        <v>5.1</v>
      </c>
      <c r="BH397" s="142">
        <f t="shared" si="50"/>
        <v>-240</v>
      </c>
      <c r="BI397" s="142">
        <f t="shared" si="51"/>
        <v>-280</v>
      </c>
      <c r="BJ397" s="142">
        <f t="shared" si="52"/>
        <v>-120</v>
      </c>
      <c r="BL397" s="142">
        <f t="shared" si="57"/>
        <v>153</v>
      </c>
      <c r="BM397" s="142">
        <f t="shared" si="58"/>
        <v>5.1</v>
      </c>
      <c r="BN397" s="142">
        <f t="shared" si="53"/>
        <v>-904</v>
      </c>
      <c r="BO397" s="142">
        <f t="shared" si="54"/>
        <v>-948</v>
      </c>
      <c r="BP397" s="142">
        <f t="shared" si="55"/>
        <v>-612</v>
      </c>
    </row>
    <row r="398" spans="46:68" ht="15" customHeight="1">
      <c r="AT398" s="142">
        <v>7</v>
      </c>
      <c r="AU398" s="142">
        <f t="shared" si="59"/>
        <v>7</v>
      </c>
      <c r="AV398" s="142">
        <f t="shared" si="60"/>
        <v>-8</v>
      </c>
      <c r="AW398" s="142">
        <f t="shared" si="61"/>
        <v>-40</v>
      </c>
      <c r="AX398" s="142">
        <f t="shared" si="62"/>
        <v>78</v>
      </c>
      <c r="AY398" s="142">
        <f t="shared" si="63"/>
        <v>-8</v>
      </c>
      <c r="AZ398" s="142">
        <f t="shared" si="64"/>
        <v>-40</v>
      </c>
      <c r="BA398" s="142">
        <f t="shared" si="65"/>
        <v>78</v>
      </c>
      <c r="BB398" s="142">
        <f t="shared" si="66"/>
        <v>30</v>
      </c>
      <c r="BF398" s="142">
        <v>154</v>
      </c>
      <c r="BG398" s="142">
        <f t="shared" si="56"/>
        <v>5.133333333333333</v>
      </c>
      <c r="BH398" s="142">
        <f t="shared" si="50"/>
        <v>-240</v>
      </c>
      <c r="BI398" s="142">
        <f t="shared" si="51"/>
        <v>-280</v>
      </c>
      <c r="BJ398" s="142">
        <f t="shared" si="52"/>
        <v>-120</v>
      </c>
      <c r="BL398" s="142">
        <f t="shared" si="57"/>
        <v>154</v>
      </c>
      <c r="BM398" s="142">
        <f t="shared" si="58"/>
        <v>5.133333333333333</v>
      </c>
      <c r="BN398" s="142">
        <f t="shared" si="53"/>
        <v>-911.9999999999999</v>
      </c>
      <c r="BO398" s="142">
        <f t="shared" si="54"/>
        <v>-957.3333333333333</v>
      </c>
      <c r="BP398" s="142">
        <f t="shared" si="55"/>
        <v>-616</v>
      </c>
    </row>
    <row r="399" spans="1:68" ht="15" customHeight="1">
      <c r="A399">
        <v>1</v>
      </c>
      <c r="AT399" s="142">
        <v>8</v>
      </c>
      <c r="AU399" s="142">
        <f t="shared" si="59"/>
        <v>8</v>
      </c>
      <c r="AV399" s="142">
        <f t="shared" si="60"/>
        <v>-12.000000000000002</v>
      </c>
      <c r="AW399" s="142">
        <f t="shared" si="61"/>
        <v>-48.00000000000001</v>
      </c>
      <c r="AX399" s="142">
        <f t="shared" si="62"/>
        <v>72.00000000000001</v>
      </c>
      <c r="AY399" s="142">
        <f t="shared" si="63"/>
        <v>-12.000000000000002</v>
      </c>
      <c r="AZ399" s="142">
        <f t="shared" si="64"/>
        <v>-48.00000000000001</v>
      </c>
      <c r="BA399" s="142">
        <f t="shared" si="65"/>
        <v>72.00000000000001</v>
      </c>
      <c r="BB399" s="142">
        <f t="shared" si="66"/>
        <v>12.000000000000005</v>
      </c>
      <c r="BF399" s="142">
        <v>155</v>
      </c>
      <c r="BG399" s="142">
        <f t="shared" si="56"/>
        <v>5.166666666666667</v>
      </c>
      <c r="BH399" s="142">
        <f t="shared" si="50"/>
        <v>-240</v>
      </c>
      <c r="BI399" s="142">
        <f t="shared" si="51"/>
        <v>-280</v>
      </c>
      <c r="BJ399" s="142">
        <f t="shared" si="52"/>
        <v>-120</v>
      </c>
      <c r="BL399" s="142">
        <f t="shared" si="57"/>
        <v>155</v>
      </c>
      <c r="BM399" s="142">
        <f t="shared" si="58"/>
        <v>5.166666666666667</v>
      </c>
      <c r="BN399" s="142">
        <f t="shared" si="53"/>
        <v>-920.0000000000001</v>
      </c>
      <c r="BO399" s="142">
        <f t="shared" si="54"/>
        <v>-966.6666666666667</v>
      </c>
      <c r="BP399" s="142">
        <f t="shared" si="55"/>
        <v>-620</v>
      </c>
    </row>
    <row r="400" spans="1:68" ht="15" customHeight="1">
      <c r="A400">
        <v>2</v>
      </c>
      <c r="AT400" s="142">
        <v>9</v>
      </c>
      <c r="AU400" s="142">
        <f t="shared" si="59"/>
        <v>9</v>
      </c>
      <c r="AV400" s="142">
        <f t="shared" si="60"/>
        <v>-16</v>
      </c>
      <c r="AW400" s="142">
        <f t="shared" si="61"/>
        <v>-56.00000000000001</v>
      </c>
      <c r="AX400" s="142">
        <f t="shared" si="62"/>
        <v>66</v>
      </c>
      <c r="AY400" s="142">
        <f t="shared" si="63"/>
        <v>-16</v>
      </c>
      <c r="AZ400" s="142">
        <f t="shared" si="64"/>
        <v>-56.00000000000001</v>
      </c>
      <c r="BA400" s="142">
        <f t="shared" si="65"/>
        <v>66</v>
      </c>
      <c r="BB400" s="142">
        <f t="shared" si="66"/>
        <v>-6.000000000000007</v>
      </c>
      <c r="BF400" s="142">
        <v>156</v>
      </c>
      <c r="BG400" s="142">
        <f t="shared" si="56"/>
        <v>5.2</v>
      </c>
      <c r="BH400" s="142">
        <f t="shared" si="50"/>
        <v>-240</v>
      </c>
      <c r="BI400" s="142">
        <f t="shared" si="51"/>
        <v>-280</v>
      </c>
      <c r="BJ400" s="142">
        <f t="shared" si="52"/>
        <v>-120</v>
      </c>
      <c r="BL400" s="142">
        <f t="shared" si="57"/>
        <v>156</v>
      </c>
      <c r="BM400" s="142">
        <f t="shared" si="58"/>
        <v>5.2</v>
      </c>
      <c r="BN400" s="142">
        <f t="shared" si="53"/>
        <v>-928</v>
      </c>
      <c r="BO400" s="142">
        <f t="shared" si="54"/>
        <v>-976</v>
      </c>
      <c r="BP400" s="142">
        <f t="shared" si="55"/>
        <v>-624</v>
      </c>
    </row>
    <row r="401" spans="1:68" ht="15" customHeight="1">
      <c r="A401">
        <v>3</v>
      </c>
      <c r="AT401" s="142">
        <v>10</v>
      </c>
      <c r="AU401" s="142">
        <f t="shared" si="59"/>
        <v>10</v>
      </c>
      <c r="AV401" s="142">
        <f t="shared" si="60"/>
        <v>-20</v>
      </c>
      <c r="AW401" s="142">
        <f t="shared" si="61"/>
        <v>-64</v>
      </c>
      <c r="AX401" s="142">
        <f t="shared" si="62"/>
        <v>60</v>
      </c>
      <c r="AY401" s="142">
        <f t="shared" si="63"/>
        <v>-20</v>
      </c>
      <c r="AZ401" s="142">
        <f t="shared" si="64"/>
        <v>-64</v>
      </c>
      <c r="BA401" s="142">
        <f t="shared" si="65"/>
        <v>60</v>
      </c>
      <c r="BB401" s="142">
        <f t="shared" si="66"/>
        <v>-24</v>
      </c>
      <c r="BF401" s="142">
        <v>157</v>
      </c>
      <c r="BG401" s="142">
        <f t="shared" si="56"/>
        <v>5.233333333333333</v>
      </c>
      <c r="BH401" s="142">
        <f t="shared" si="50"/>
        <v>-240</v>
      </c>
      <c r="BI401" s="142">
        <f t="shared" si="51"/>
        <v>-280</v>
      </c>
      <c r="BJ401" s="142">
        <f t="shared" si="52"/>
        <v>-120</v>
      </c>
      <c r="BL401" s="142">
        <f t="shared" si="57"/>
        <v>157</v>
      </c>
      <c r="BM401" s="142">
        <f t="shared" si="58"/>
        <v>5.233333333333333</v>
      </c>
      <c r="BN401" s="142">
        <f t="shared" si="53"/>
        <v>-936</v>
      </c>
      <c r="BO401" s="142">
        <f t="shared" si="54"/>
        <v>-985.3333333333334</v>
      </c>
      <c r="BP401" s="142">
        <f t="shared" si="55"/>
        <v>-628</v>
      </c>
    </row>
    <row r="402" spans="1:68" ht="15" customHeight="1">
      <c r="A402">
        <v>4</v>
      </c>
      <c r="AT402" s="142">
        <v>11</v>
      </c>
      <c r="AU402" s="142">
        <f t="shared" si="59"/>
        <v>11</v>
      </c>
      <c r="AV402" s="142">
        <f t="shared" si="60"/>
        <v>-24.000000000000004</v>
      </c>
      <c r="AW402" s="142">
        <f t="shared" si="61"/>
        <v>-72</v>
      </c>
      <c r="AX402" s="142">
        <f t="shared" si="62"/>
        <v>54</v>
      </c>
      <c r="AY402" s="142">
        <f t="shared" si="63"/>
        <v>-24.000000000000004</v>
      </c>
      <c r="AZ402" s="142">
        <f t="shared" si="64"/>
        <v>-72</v>
      </c>
      <c r="BA402" s="142">
        <f t="shared" si="65"/>
        <v>54</v>
      </c>
      <c r="BB402" s="142">
        <f t="shared" si="66"/>
        <v>-42</v>
      </c>
      <c r="BF402" s="142">
        <v>158</v>
      </c>
      <c r="BG402" s="142">
        <f t="shared" si="56"/>
        <v>5.266666666666667</v>
      </c>
      <c r="BH402" s="142">
        <f t="shared" si="50"/>
        <v>-240</v>
      </c>
      <c r="BI402" s="142">
        <f t="shared" si="51"/>
        <v>-280</v>
      </c>
      <c r="BJ402" s="142">
        <f t="shared" si="52"/>
        <v>-120</v>
      </c>
      <c r="BL402" s="142">
        <f t="shared" si="57"/>
        <v>158</v>
      </c>
      <c r="BM402" s="142">
        <f t="shared" si="58"/>
        <v>5.266666666666667</v>
      </c>
      <c r="BN402" s="142">
        <f t="shared" si="53"/>
        <v>-944</v>
      </c>
      <c r="BO402" s="142">
        <f t="shared" si="54"/>
        <v>-994.6666666666666</v>
      </c>
      <c r="BP402" s="142">
        <f t="shared" si="55"/>
        <v>-632</v>
      </c>
    </row>
    <row r="403" spans="1:68" ht="15" customHeight="1">
      <c r="A403">
        <v>5</v>
      </c>
      <c r="AT403" s="142">
        <v>12</v>
      </c>
      <c r="AU403" s="142">
        <f t="shared" si="59"/>
        <v>12</v>
      </c>
      <c r="AV403" s="142">
        <f t="shared" si="60"/>
        <v>-28.000000000000004</v>
      </c>
      <c r="AW403" s="142">
        <f t="shared" si="61"/>
        <v>-80</v>
      </c>
      <c r="AX403" s="142">
        <f t="shared" si="62"/>
        <v>48</v>
      </c>
      <c r="AY403" s="142">
        <f t="shared" si="63"/>
        <v>-28.000000000000004</v>
      </c>
      <c r="AZ403" s="142">
        <f t="shared" si="64"/>
        <v>-80</v>
      </c>
      <c r="BA403" s="142">
        <f t="shared" si="65"/>
        <v>48</v>
      </c>
      <c r="BB403" s="142">
        <f t="shared" si="66"/>
        <v>-60</v>
      </c>
      <c r="BF403" s="142">
        <v>159</v>
      </c>
      <c r="BG403" s="142">
        <f t="shared" si="56"/>
        <v>5.3</v>
      </c>
      <c r="BH403" s="142">
        <f t="shared" si="50"/>
        <v>-240</v>
      </c>
      <c r="BI403" s="142">
        <f t="shared" si="51"/>
        <v>-280</v>
      </c>
      <c r="BJ403" s="142">
        <f t="shared" si="52"/>
        <v>-120</v>
      </c>
      <c r="BL403" s="142">
        <f t="shared" si="57"/>
        <v>159</v>
      </c>
      <c r="BM403" s="142">
        <f t="shared" si="58"/>
        <v>5.3</v>
      </c>
      <c r="BN403" s="142">
        <f t="shared" si="53"/>
        <v>-952</v>
      </c>
      <c r="BO403" s="142">
        <f t="shared" si="54"/>
        <v>-1004</v>
      </c>
      <c r="BP403" s="142">
        <f t="shared" si="55"/>
        <v>-636</v>
      </c>
    </row>
    <row r="404" spans="1:68" ht="15" customHeight="1">
      <c r="A404">
        <v>6</v>
      </c>
      <c r="AT404" s="142">
        <v>13</v>
      </c>
      <c r="AU404" s="142">
        <f t="shared" si="59"/>
        <v>13</v>
      </c>
      <c r="AV404" s="142">
        <f t="shared" si="60"/>
        <v>-32</v>
      </c>
      <c r="AW404" s="142">
        <f t="shared" si="61"/>
        <v>-88</v>
      </c>
      <c r="AX404" s="142">
        <f t="shared" si="62"/>
        <v>42.00000000000001</v>
      </c>
      <c r="AY404" s="142">
        <f t="shared" si="63"/>
        <v>-32</v>
      </c>
      <c r="AZ404" s="142">
        <f t="shared" si="64"/>
        <v>-88</v>
      </c>
      <c r="BA404" s="142">
        <f t="shared" si="65"/>
        <v>42.00000000000001</v>
      </c>
      <c r="BB404" s="142">
        <f t="shared" si="66"/>
        <v>-78</v>
      </c>
      <c r="BF404" s="142">
        <v>160</v>
      </c>
      <c r="BG404" s="142">
        <f t="shared" si="56"/>
        <v>5.333333333333333</v>
      </c>
      <c r="BH404" s="142">
        <f t="shared" si="50"/>
        <v>-240</v>
      </c>
      <c r="BI404" s="142">
        <f t="shared" si="51"/>
        <v>-280</v>
      </c>
      <c r="BJ404" s="142">
        <f t="shared" si="52"/>
        <v>-120</v>
      </c>
      <c r="BL404" s="142">
        <f t="shared" si="57"/>
        <v>160</v>
      </c>
      <c r="BM404" s="142">
        <f t="shared" si="58"/>
        <v>5.333333333333333</v>
      </c>
      <c r="BN404" s="142">
        <f t="shared" si="53"/>
        <v>-959.9999999999999</v>
      </c>
      <c r="BO404" s="142">
        <f t="shared" si="54"/>
        <v>-1013.3333333333333</v>
      </c>
      <c r="BP404" s="142">
        <f t="shared" si="55"/>
        <v>-640</v>
      </c>
    </row>
    <row r="405" spans="1:68" ht="15" customHeight="1">
      <c r="A405">
        <v>7</v>
      </c>
      <c r="AT405" s="142">
        <v>14</v>
      </c>
      <c r="AU405" s="142">
        <f t="shared" si="59"/>
        <v>14</v>
      </c>
      <c r="AV405" s="142">
        <f t="shared" si="60"/>
        <v>-36</v>
      </c>
      <c r="AW405" s="142">
        <f t="shared" si="61"/>
        <v>-96.00000000000001</v>
      </c>
      <c r="AX405" s="142">
        <f t="shared" si="62"/>
        <v>36.00000000000001</v>
      </c>
      <c r="AY405" s="142">
        <f t="shared" si="63"/>
        <v>-36</v>
      </c>
      <c r="AZ405" s="142">
        <f t="shared" si="64"/>
        <v>-96.00000000000001</v>
      </c>
      <c r="BA405" s="142">
        <f t="shared" si="65"/>
        <v>36.00000000000001</v>
      </c>
      <c r="BB405" s="142">
        <f t="shared" si="66"/>
        <v>-96</v>
      </c>
      <c r="BF405" s="142">
        <v>161</v>
      </c>
      <c r="BG405" s="142">
        <f t="shared" si="56"/>
        <v>5.366666666666666</v>
      </c>
      <c r="BH405" s="142">
        <f t="shared" si="50"/>
        <v>-240</v>
      </c>
      <c r="BI405" s="142">
        <f t="shared" si="51"/>
        <v>-280</v>
      </c>
      <c r="BJ405" s="142">
        <f t="shared" si="52"/>
        <v>-120</v>
      </c>
      <c r="BL405" s="142">
        <f t="shared" si="57"/>
        <v>161</v>
      </c>
      <c r="BM405" s="142">
        <f t="shared" si="58"/>
        <v>5.366666666666666</v>
      </c>
      <c r="BN405" s="142">
        <f t="shared" si="53"/>
        <v>-968</v>
      </c>
      <c r="BO405" s="142">
        <f t="shared" si="54"/>
        <v>-1022.6666666666665</v>
      </c>
      <c r="BP405" s="142">
        <f t="shared" si="55"/>
        <v>-644</v>
      </c>
    </row>
    <row r="406" spans="1:68" ht="15" customHeight="1">
      <c r="A406">
        <v>8</v>
      </c>
      <c r="AT406" s="142">
        <v>15</v>
      </c>
      <c r="AU406" s="142">
        <f t="shared" si="59"/>
        <v>15</v>
      </c>
      <c r="AV406" s="142">
        <f t="shared" si="60"/>
        <v>-40</v>
      </c>
      <c r="AW406" s="142">
        <f t="shared" si="61"/>
        <v>-104</v>
      </c>
      <c r="AX406" s="142">
        <f t="shared" si="62"/>
        <v>30</v>
      </c>
      <c r="AY406" s="142">
        <f t="shared" si="63"/>
        <v>-40</v>
      </c>
      <c r="AZ406" s="142">
        <f t="shared" si="64"/>
        <v>-104</v>
      </c>
      <c r="BA406" s="142">
        <f t="shared" si="65"/>
        <v>30</v>
      </c>
      <c r="BB406" s="142">
        <f t="shared" si="66"/>
        <v>-114</v>
      </c>
      <c r="BF406" s="142">
        <v>162</v>
      </c>
      <c r="BG406" s="142">
        <f t="shared" si="56"/>
        <v>5.4</v>
      </c>
      <c r="BH406" s="142">
        <f t="shared" si="50"/>
        <v>-240</v>
      </c>
      <c r="BI406" s="142">
        <f t="shared" si="51"/>
        <v>-280</v>
      </c>
      <c r="BJ406" s="142">
        <f t="shared" si="52"/>
        <v>-120</v>
      </c>
      <c r="BL406" s="142">
        <f t="shared" si="57"/>
        <v>162</v>
      </c>
      <c r="BM406" s="142">
        <f t="shared" si="58"/>
        <v>5.4</v>
      </c>
      <c r="BN406" s="142">
        <f t="shared" si="53"/>
        <v>-976</v>
      </c>
      <c r="BO406" s="142">
        <f t="shared" si="54"/>
        <v>-1032</v>
      </c>
      <c r="BP406" s="142">
        <f t="shared" si="55"/>
        <v>-648</v>
      </c>
    </row>
    <row r="407" spans="1:68" ht="15" customHeight="1">
      <c r="A407">
        <v>9</v>
      </c>
      <c r="AT407" s="142">
        <v>16</v>
      </c>
      <c r="AU407" s="142">
        <f t="shared" si="59"/>
        <v>16</v>
      </c>
      <c r="AV407" s="142">
        <f t="shared" si="60"/>
        <v>-44</v>
      </c>
      <c r="AW407" s="142">
        <f t="shared" si="61"/>
        <v>-112.00000000000001</v>
      </c>
      <c r="AX407" s="142">
        <f t="shared" si="62"/>
        <v>24</v>
      </c>
      <c r="AY407" s="142">
        <f t="shared" si="63"/>
        <v>-44</v>
      </c>
      <c r="AZ407" s="142">
        <f t="shared" si="64"/>
        <v>-112.00000000000001</v>
      </c>
      <c r="BA407" s="142">
        <f t="shared" si="65"/>
        <v>24</v>
      </c>
      <c r="BB407" s="142">
        <f t="shared" si="66"/>
        <v>-132</v>
      </c>
      <c r="BF407" s="142">
        <v>163</v>
      </c>
      <c r="BG407" s="142">
        <f t="shared" si="56"/>
        <v>5.433333333333334</v>
      </c>
      <c r="BH407" s="142">
        <f t="shared" si="50"/>
        <v>-240</v>
      </c>
      <c r="BI407" s="142">
        <f t="shared" si="51"/>
        <v>-280</v>
      </c>
      <c r="BJ407" s="142">
        <f t="shared" si="52"/>
        <v>-120</v>
      </c>
      <c r="BL407" s="142">
        <f t="shared" si="57"/>
        <v>163</v>
      </c>
      <c r="BM407" s="142">
        <f t="shared" si="58"/>
        <v>5.433333333333334</v>
      </c>
      <c r="BN407" s="142">
        <f t="shared" si="53"/>
        <v>-984</v>
      </c>
      <c r="BO407" s="142">
        <f t="shared" si="54"/>
        <v>-1041.3333333333335</v>
      </c>
      <c r="BP407" s="142">
        <f t="shared" si="55"/>
        <v>-652</v>
      </c>
    </row>
    <row r="408" spans="1:68" ht="15" customHeight="1">
      <c r="A408">
        <v>10</v>
      </c>
      <c r="AT408" s="142">
        <v>17</v>
      </c>
      <c r="AU408" s="142">
        <f t="shared" si="59"/>
        <v>17</v>
      </c>
      <c r="AV408" s="142">
        <f t="shared" si="60"/>
        <v>-48.00000000000001</v>
      </c>
      <c r="AW408" s="142">
        <f t="shared" si="61"/>
        <v>-120</v>
      </c>
      <c r="AX408" s="142">
        <f t="shared" si="62"/>
        <v>18.000000000000004</v>
      </c>
      <c r="AY408" s="142">
        <f t="shared" si="63"/>
        <v>-48.00000000000001</v>
      </c>
      <c r="AZ408" s="142">
        <f t="shared" si="64"/>
        <v>-120</v>
      </c>
      <c r="BA408" s="142">
        <f t="shared" si="65"/>
        <v>18.000000000000004</v>
      </c>
      <c r="BB408" s="142">
        <f t="shared" si="66"/>
        <v>-150</v>
      </c>
      <c r="BF408" s="142">
        <v>164</v>
      </c>
      <c r="BG408" s="142">
        <f t="shared" si="56"/>
        <v>5.466666666666667</v>
      </c>
      <c r="BH408" s="142">
        <f t="shared" si="50"/>
        <v>-240</v>
      </c>
      <c r="BI408" s="142">
        <f t="shared" si="51"/>
        <v>-280</v>
      </c>
      <c r="BJ408" s="142">
        <f t="shared" si="52"/>
        <v>-120</v>
      </c>
      <c r="BL408" s="142">
        <f t="shared" si="57"/>
        <v>164</v>
      </c>
      <c r="BM408" s="142">
        <f t="shared" si="58"/>
        <v>5.466666666666667</v>
      </c>
      <c r="BN408" s="142">
        <f t="shared" si="53"/>
        <v>-992.0000000000001</v>
      </c>
      <c r="BO408" s="142">
        <f t="shared" si="54"/>
        <v>-1050.6666666666667</v>
      </c>
      <c r="BP408" s="142">
        <f t="shared" si="55"/>
        <v>-656</v>
      </c>
    </row>
    <row r="409" spans="1:68" ht="15" customHeight="1">
      <c r="A409">
        <v>11</v>
      </c>
      <c r="AT409" s="142">
        <v>18</v>
      </c>
      <c r="AU409" s="142">
        <f t="shared" si="59"/>
        <v>18</v>
      </c>
      <c r="AV409" s="142">
        <f t="shared" si="60"/>
        <v>-52</v>
      </c>
      <c r="AW409" s="142">
        <f t="shared" si="61"/>
        <v>-128</v>
      </c>
      <c r="AX409" s="142">
        <f t="shared" si="62"/>
        <v>12</v>
      </c>
      <c r="AY409" s="142">
        <f t="shared" si="63"/>
        <v>-52</v>
      </c>
      <c r="AZ409" s="142">
        <f t="shared" si="64"/>
        <v>-128</v>
      </c>
      <c r="BA409" s="142">
        <f t="shared" si="65"/>
        <v>12</v>
      </c>
      <c r="BB409" s="142">
        <f t="shared" si="66"/>
        <v>-168</v>
      </c>
      <c r="BF409" s="142">
        <v>165</v>
      </c>
      <c r="BG409" s="142">
        <f t="shared" si="56"/>
        <v>5.5</v>
      </c>
      <c r="BH409" s="142">
        <f t="shared" si="50"/>
        <v>-240</v>
      </c>
      <c r="BI409" s="142">
        <f t="shared" si="51"/>
        <v>-280</v>
      </c>
      <c r="BJ409" s="142">
        <f t="shared" si="52"/>
        <v>-120</v>
      </c>
      <c r="BL409" s="142">
        <f t="shared" si="57"/>
        <v>165</v>
      </c>
      <c r="BM409" s="142">
        <f t="shared" si="58"/>
        <v>5.5</v>
      </c>
      <c r="BN409" s="142">
        <f t="shared" si="53"/>
        <v>-1000</v>
      </c>
      <c r="BO409" s="142">
        <f t="shared" si="54"/>
        <v>-1060</v>
      </c>
      <c r="BP409" s="142">
        <f t="shared" si="55"/>
        <v>-660</v>
      </c>
    </row>
    <row r="410" spans="1:68" ht="15" customHeight="1">
      <c r="A410">
        <v>12</v>
      </c>
      <c r="AT410" s="142">
        <v>19</v>
      </c>
      <c r="AU410" s="142">
        <f t="shared" si="59"/>
        <v>19</v>
      </c>
      <c r="AV410" s="142">
        <f t="shared" si="60"/>
        <v>-56.00000000000001</v>
      </c>
      <c r="AW410" s="142">
        <f t="shared" si="61"/>
        <v>-136</v>
      </c>
      <c r="AX410" s="142">
        <f t="shared" si="62"/>
        <v>6</v>
      </c>
      <c r="AY410" s="142">
        <f t="shared" si="63"/>
        <v>-56.00000000000001</v>
      </c>
      <c r="AZ410" s="142">
        <f t="shared" si="64"/>
        <v>-136</v>
      </c>
      <c r="BA410" s="142">
        <f t="shared" si="65"/>
        <v>6</v>
      </c>
      <c r="BB410" s="142">
        <f t="shared" si="66"/>
        <v>-186</v>
      </c>
      <c r="BF410" s="142">
        <v>166</v>
      </c>
      <c r="BG410" s="142">
        <f t="shared" si="56"/>
        <v>5.533333333333333</v>
      </c>
      <c r="BH410" s="142">
        <f t="shared" si="50"/>
        <v>-240</v>
      </c>
      <c r="BI410" s="142">
        <f t="shared" si="51"/>
        <v>-280</v>
      </c>
      <c r="BJ410" s="142">
        <f t="shared" si="52"/>
        <v>-120</v>
      </c>
      <c r="BL410" s="142">
        <f t="shared" si="57"/>
        <v>166</v>
      </c>
      <c r="BM410" s="142">
        <f t="shared" si="58"/>
        <v>5.533333333333333</v>
      </c>
      <c r="BN410" s="142">
        <f t="shared" si="53"/>
        <v>-1007.9999999999999</v>
      </c>
      <c r="BO410" s="142">
        <f t="shared" si="54"/>
        <v>-1069.3333333333333</v>
      </c>
      <c r="BP410" s="142">
        <f t="shared" si="55"/>
        <v>-664</v>
      </c>
    </row>
    <row r="411" spans="1:68" ht="15" customHeight="1">
      <c r="A411">
        <v>13</v>
      </c>
      <c r="AT411" s="142">
        <v>20</v>
      </c>
      <c r="AU411" s="142">
        <f>$AA$296/$AB$292*AT411-0.001</f>
        <v>19.999</v>
      </c>
      <c r="AV411" s="142">
        <f t="shared" si="60"/>
        <v>-59.996</v>
      </c>
      <c r="AW411" s="142">
        <f t="shared" si="61"/>
        <v>-143.99200000000002</v>
      </c>
      <c r="AX411" s="142">
        <f t="shared" si="62"/>
        <v>0.006000000000007334</v>
      </c>
      <c r="AY411" s="142">
        <f t="shared" si="63"/>
        <v>-59.996</v>
      </c>
      <c r="AZ411" s="142">
        <f t="shared" si="64"/>
        <v>-143.99200000000002</v>
      </c>
      <c r="BA411" s="142">
        <f t="shared" si="65"/>
        <v>0.006000000000007334</v>
      </c>
      <c r="BB411" s="142">
        <f t="shared" si="66"/>
        <v>-203.98200000000003</v>
      </c>
      <c r="BF411" s="142">
        <v>167</v>
      </c>
      <c r="BG411" s="142">
        <f t="shared" si="56"/>
        <v>5.566666666666666</v>
      </c>
      <c r="BH411" s="142">
        <f t="shared" si="50"/>
        <v>-240</v>
      </c>
      <c r="BI411" s="142">
        <f t="shared" si="51"/>
        <v>-280</v>
      </c>
      <c r="BJ411" s="142">
        <f t="shared" si="52"/>
        <v>-120</v>
      </c>
      <c r="BL411" s="142">
        <f t="shared" si="57"/>
        <v>167</v>
      </c>
      <c r="BM411" s="142">
        <f t="shared" si="58"/>
        <v>5.566666666666666</v>
      </c>
      <c r="BN411" s="142">
        <f t="shared" si="53"/>
        <v>-1016</v>
      </c>
      <c r="BO411" s="142">
        <f t="shared" si="54"/>
        <v>-1078.6666666666665</v>
      </c>
      <c r="BP411" s="142">
        <f t="shared" si="55"/>
        <v>-668</v>
      </c>
    </row>
    <row r="412" spans="1:68" ht="15" customHeight="1">
      <c r="A412">
        <v>14</v>
      </c>
      <c r="BF412" s="142">
        <v>168</v>
      </c>
      <c r="BG412" s="142">
        <f t="shared" si="56"/>
        <v>5.6</v>
      </c>
      <c r="BH412" s="142">
        <f t="shared" si="50"/>
        <v>-240</v>
      </c>
      <c r="BI412" s="142">
        <f t="shared" si="51"/>
        <v>-280</v>
      </c>
      <c r="BJ412" s="142">
        <f t="shared" si="52"/>
        <v>-120</v>
      </c>
      <c r="BL412" s="142">
        <f t="shared" si="57"/>
        <v>168</v>
      </c>
      <c r="BM412" s="142">
        <f t="shared" si="58"/>
        <v>5.6</v>
      </c>
      <c r="BN412" s="142">
        <f t="shared" si="53"/>
        <v>-1024</v>
      </c>
      <c r="BO412" s="142">
        <f t="shared" si="54"/>
        <v>-1088</v>
      </c>
      <c r="BP412" s="142">
        <f t="shared" si="55"/>
        <v>-672</v>
      </c>
    </row>
    <row r="413" spans="1:68" ht="15" customHeight="1">
      <c r="A413">
        <v>15</v>
      </c>
      <c r="AT413" s="142" t="s">
        <v>539</v>
      </c>
      <c r="AU413" s="147" t="s">
        <v>90</v>
      </c>
      <c r="AV413" s="142" t="s">
        <v>563</v>
      </c>
      <c r="AW413" s="142" t="s">
        <v>587</v>
      </c>
      <c r="AX413" s="142" t="s">
        <v>588</v>
      </c>
      <c r="AY413" s="142" t="s">
        <v>563</v>
      </c>
      <c r="AZ413" s="142" t="s">
        <v>587</v>
      </c>
      <c r="BA413" s="142" t="s">
        <v>588</v>
      </c>
      <c r="BB413" s="142" t="s">
        <v>554</v>
      </c>
      <c r="BF413" s="142">
        <v>169</v>
      </c>
      <c r="BG413" s="142">
        <f t="shared" si="56"/>
        <v>5.633333333333333</v>
      </c>
      <c r="BH413" s="142">
        <f t="shared" si="50"/>
        <v>-240</v>
      </c>
      <c r="BI413" s="142">
        <f t="shared" si="51"/>
        <v>-280</v>
      </c>
      <c r="BJ413" s="142">
        <f t="shared" si="52"/>
        <v>-120</v>
      </c>
      <c r="BL413" s="142">
        <f t="shared" si="57"/>
        <v>169</v>
      </c>
      <c r="BM413" s="142">
        <f t="shared" si="58"/>
        <v>5.633333333333333</v>
      </c>
      <c r="BN413" s="142">
        <f t="shared" si="53"/>
        <v>-1032</v>
      </c>
      <c r="BO413" s="142">
        <f t="shared" si="54"/>
        <v>-1097.3333333333333</v>
      </c>
      <c r="BP413" s="142">
        <f t="shared" si="55"/>
        <v>-676</v>
      </c>
    </row>
    <row r="414" spans="46:68" ht="15" customHeight="1">
      <c r="AT414" s="142">
        <v>0</v>
      </c>
      <c r="AU414" s="142">
        <v>0</v>
      </c>
      <c r="AV414" s="142">
        <f>1/$AA$296*(-$AU414+$AJ$295+$AJ$296)*$AJ$294</f>
        <v>30</v>
      </c>
      <c r="AW414" s="142">
        <f>1/$AA$296*(-$AU414+$AJ$296)*$AJ$293</f>
        <v>16</v>
      </c>
      <c r="AX414" s="142">
        <f>1/$AA$296*(-$AU414)*$AJ$292</f>
        <v>0</v>
      </c>
      <c r="AY414" s="142">
        <f>IF($AJ$295+$AJ$296&gt;$AU414,0,AV414)</f>
        <v>0</v>
      </c>
      <c r="AZ414" s="142">
        <f>IF($AJ$296&gt;$AU414,0,AW414)</f>
        <v>0</v>
      </c>
      <c r="BA414" s="142">
        <f>AX414</f>
        <v>0</v>
      </c>
      <c r="BB414" s="142">
        <f>BA414+AZ414+AY414</f>
        <v>0</v>
      </c>
      <c r="BF414" s="142">
        <v>170</v>
      </c>
      <c r="BG414" s="142">
        <f t="shared" si="56"/>
        <v>5.666666666666667</v>
      </c>
      <c r="BH414" s="142">
        <f t="shared" si="50"/>
        <v>-240</v>
      </c>
      <c r="BI414" s="142">
        <f t="shared" si="51"/>
        <v>-280</v>
      </c>
      <c r="BJ414" s="142">
        <f t="shared" si="52"/>
        <v>-120</v>
      </c>
      <c r="BL414" s="142">
        <f t="shared" si="57"/>
        <v>170</v>
      </c>
      <c r="BM414" s="142">
        <f t="shared" si="58"/>
        <v>5.666666666666667</v>
      </c>
      <c r="BN414" s="142">
        <f t="shared" si="53"/>
        <v>-1040</v>
      </c>
      <c r="BO414" s="142">
        <f t="shared" si="54"/>
        <v>-1106.6666666666667</v>
      </c>
      <c r="BP414" s="142">
        <f t="shared" si="55"/>
        <v>-680</v>
      </c>
    </row>
    <row r="415" spans="14:68" ht="15" customHeight="1">
      <c r="N415" s="94" t="s">
        <v>555</v>
      </c>
      <c r="O415" t="s">
        <v>546</v>
      </c>
      <c r="AT415" s="142">
        <v>1</v>
      </c>
      <c r="AU415" s="142">
        <f aca="true" t="shared" si="67" ref="AU415:AU433">$AA$296/$AB$292*AT415</f>
        <v>1</v>
      </c>
      <c r="AV415" s="142">
        <f aca="true" t="shared" si="68" ref="AV415:AV434">1/$AA$296*(-$AU415+$AJ$295+$AJ$296)*$AJ$294</f>
        <v>24</v>
      </c>
      <c r="AW415" s="142">
        <f aca="true" t="shared" si="69" ref="AW415:AW434">1/$AA$296*(-$AU415+$AJ$296)*$AJ$293</f>
        <v>8</v>
      </c>
      <c r="AX415" s="142">
        <f aca="true" t="shared" si="70" ref="AX415:AX434">1/$AA$296*(-$AU415)*$AJ$292</f>
        <v>-4</v>
      </c>
      <c r="AY415" s="142">
        <f aca="true" t="shared" si="71" ref="AY415:AY434">IF($AJ$295+$AJ$296&gt;$AU415,0,AV415)</f>
        <v>0</v>
      </c>
      <c r="AZ415" s="142">
        <f aca="true" t="shared" si="72" ref="AZ415:AZ434">IF($AJ$296&gt;$AU415,0,AW415)</f>
        <v>0</v>
      </c>
      <c r="BA415" s="142">
        <f aca="true" t="shared" si="73" ref="BA415:BA434">AX415</f>
        <v>-4</v>
      </c>
      <c r="BB415" s="142">
        <f aca="true" t="shared" si="74" ref="BB415:BB434">BA415+AZ415+AY415</f>
        <v>-4</v>
      </c>
      <c r="BF415" s="142">
        <v>171</v>
      </c>
      <c r="BG415" s="142">
        <f t="shared" si="56"/>
        <v>5.7</v>
      </c>
      <c r="BH415" s="142">
        <f t="shared" si="50"/>
        <v>-240</v>
      </c>
      <c r="BI415" s="142">
        <f t="shared" si="51"/>
        <v>-280</v>
      </c>
      <c r="BJ415" s="142">
        <f t="shared" si="52"/>
        <v>-120</v>
      </c>
      <c r="BL415" s="142">
        <f t="shared" si="57"/>
        <v>171</v>
      </c>
      <c r="BM415" s="142">
        <f t="shared" si="58"/>
        <v>5.7</v>
      </c>
      <c r="BN415" s="142">
        <f t="shared" si="53"/>
        <v>-1048</v>
      </c>
      <c r="BO415" s="142">
        <f t="shared" si="54"/>
        <v>-1116</v>
      </c>
      <c r="BP415" s="142">
        <f t="shared" si="55"/>
        <v>-684</v>
      </c>
    </row>
    <row r="416" spans="14:68" ht="15" customHeight="1">
      <c r="N416" s="94" t="s">
        <v>556</v>
      </c>
      <c r="O416" t="s">
        <v>546</v>
      </c>
      <c r="AT416" s="142">
        <v>2</v>
      </c>
      <c r="AU416" s="142">
        <f t="shared" si="67"/>
        <v>2</v>
      </c>
      <c r="AV416" s="142">
        <f t="shared" si="68"/>
        <v>18.000000000000004</v>
      </c>
      <c r="AW416" s="142">
        <f t="shared" si="69"/>
        <v>0</v>
      </c>
      <c r="AX416" s="142">
        <f t="shared" si="70"/>
        <v>-8</v>
      </c>
      <c r="AY416" s="142">
        <f t="shared" si="71"/>
        <v>0</v>
      </c>
      <c r="AZ416" s="142">
        <f t="shared" si="72"/>
        <v>0</v>
      </c>
      <c r="BA416" s="142">
        <f t="shared" si="73"/>
        <v>-8</v>
      </c>
      <c r="BB416" s="142">
        <f t="shared" si="74"/>
        <v>-8</v>
      </c>
      <c r="BF416" s="142">
        <v>172</v>
      </c>
      <c r="BG416" s="142">
        <f t="shared" si="56"/>
        <v>5.733333333333333</v>
      </c>
      <c r="BH416" s="142">
        <f t="shared" si="50"/>
        <v>-240</v>
      </c>
      <c r="BI416" s="142">
        <f t="shared" si="51"/>
        <v>-280</v>
      </c>
      <c r="BJ416" s="142">
        <f t="shared" si="52"/>
        <v>-120</v>
      </c>
      <c r="BL416" s="142">
        <f t="shared" si="57"/>
        <v>172</v>
      </c>
      <c r="BM416" s="142">
        <f t="shared" si="58"/>
        <v>5.733333333333333</v>
      </c>
      <c r="BN416" s="142">
        <f t="shared" si="53"/>
        <v>-1056</v>
      </c>
      <c r="BO416" s="142">
        <f t="shared" si="54"/>
        <v>-1125.3333333333335</v>
      </c>
      <c r="BP416" s="142">
        <f t="shared" si="55"/>
        <v>-688</v>
      </c>
    </row>
    <row r="417" spans="1:68" ht="15" customHeight="1">
      <c r="A417" s="3" t="s">
        <v>607</v>
      </c>
      <c r="N417" s="94" t="s">
        <v>557</v>
      </c>
      <c r="O417" t="s">
        <v>546</v>
      </c>
      <c r="V417" t="s">
        <v>582</v>
      </c>
      <c r="Y417" t="s">
        <v>583</v>
      </c>
      <c r="AT417" s="142">
        <v>3</v>
      </c>
      <c r="AU417" s="142">
        <f t="shared" si="67"/>
        <v>3</v>
      </c>
      <c r="AV417" s="142">
        <f t="shared" si="68"/>
        <v>12</v>
      </c>
      <c r="AW417" s="142">
        <f t="shared" si="69"/>
        <v>-8</v>
      </c>
      <c r="AX417" s="142">
        <f t="shared" si="70"/>
        <v>-12.000000000000002</v>
      </c>
      <c r="AY417" s="142">
        <f t="shared" si="71"/>
        <v>0</v>
      </c>
      <c r="AZ417" s="142">
        <f t="shared" si="72"/>
        <v>-8</v>
      </c>
      <c r="BA417" s="142">
        <f t="shared" si="73"/>
        <v>-12.000000000000002</v>
      </c>
      <c r="BB417" s="142">
        <f t="shared" si="74"/>
        <v>-20</v>
      </c>
      <c r="BF417" s="142">
        <v>173</v>
      </c>
      <c r="BG417" s="142">
        <f t="shared" si="56"/>
        <v>5.766666666666667</v>
      </c>
      <c r="BH417" s="142">
        <f t="shared" si="50"/>
        <v>-240</v>
      </c>
      <c r="BI417" s="142">
        <f t="shared" si="51"/>
        <v>-280</v>
      </c>
      <c r="BJ417" s="142">
        <f t="shared" si="52"/>
        <v>-120</v>
      </c>
      <c r="BL417" s="142">
        <f t="shared" si="57"/>
        <v>173</v>
      </c>
      <c r="BM417" s="142">
        <f t="shared" si="58"/>
        <v>5.766666666666667</v>
      </c>
      <c r="BN417" s="142">
        <f t="shared" si="53"/>
        <v>-1064</v>
      </c>
      <c r="BO417" s="142">
        <f t="shared" si="54"/>
        <v>-1134.6666666666665</v>
      </c>
      <c r="BP417" s="142">
        <f t="shared" si="55"/>
        <v>-692</v>
      </c>
    </row>
    <row r="418" spans="46:68" ht="15" customHeight="1">
      <c r="AT418" s="142">
        <v>4</v>
      </c>
      <c r="AU418" s="142">
        <f t="shared" si="67"/>
        <v>4</v>
      </c>
      <c r="AV418" s="142">
        <f t="shared" si="68"/>
        <v>6</v>
      </c>
      <c r="AW418" s="142">
        <f t="shared" si="69"/>
        <v>-16</v>
      </c>
      <c r="AX418" s="142">
        <f t="shared" si="70"/>
        <v>-16</v>
      </c>
      <c r="AY418" s="142">
        <f t="shared" si="71"/>
        <v>0</v>
      </c>
      <c r="AZ418" s="142">
        <f t="shared" si="72"/>
        <v>-16</v>
      </c>
      <c r="BA418" s="142">
        <f t="shared" si="73"/>
        <v>-16</v>
      </c>
      <c r="BB418" s="142">
        <f t="shared" si="74"/>
        <v>-32</v>
      </c>
      <c r="BF418" s="142">
        <v>174</v>
      </c>
      <c r="BG418" s="142">
        <f t="shared" si="56"/>
        <v>5.8</v>
      </c>
      <c r="BH418" s="142">
        <f t="shared" si="50"/>
        <v>-240</v>
      </c>
      <c r="BI418" s="142">
        <f t="shared" si="51"/>
        <v>-280</v>
      </c>
      <c r="BJ418" s="142">
        <f t="shared" si="52"/>
        <v>-120</v>
      </c>
      <c r="BL418" s="142">
        <f t="shared" si="57"/>
        <v>174</v>
      </c>
      <c r="BM418" s="142">
        <f t="shared" si="58"/>
        <v>5.8</v>
      </c>
      <c r="BN418" s="142">
        <f t="shared" si="53"/>
        <v>-1072</v>
      </c>
      <c r="BO418" s="142">
        <f t="shared" si="54"/>
        <v>-1144</v>
      </c>
      <c r="BP418" s="142">
        <f t="shared" si="55"/>
        <v>-696</v>
      </c>
    </row>
    <row r="419" spans="46:68" ht="15" customHeight="1">
      <c r="AT419" s="142">
        <v>5</v>
      </c>
      <c r="AU419" s="142">
        <f t="shared" si="67"/>
        <v>5</v>
      </c>
      <c r="AV419" s="142">
        <f t="shared" si="68"/>
        <v>0</v>
      </c>
      <c r="AW419" s="142">
        <f t="shared" si="69"/>
        <v>-24.000000000000004</v>
      </c>
      <c r="AX419" s="142">
        <f t="shared" si="70"/>
        <v>-20</v>
      </c>
      <c r="AY419" s="142">
        <f t="shared" si="71"/>
        <v>0</v>
      </c>
      <c r="AZ419" s="142">
        <f t="shared" si="72"/>
        <v>-24.000000000000004</v>
      </c>
      <c r="BA419" s="142">
        <f t="shared" si="73"/>
        <v>-20</v>
      </c>
      <c r="BB419" s="142">
        <f t="shared" si="74"/>
        <v>-44</v>
      </c>
      <c r="BF419" s="142">
        <v>175</v>
      </c>
      <c r="BG419" s="142">
        <f t="shared" si="56"/>
        <v>5.833333333333333</v>
      </c>
      <c r="BH419" s="142">
        <f t="shared" si="50"/>
        <v>-240</v>
      </c>
      <c r="BI419" s="142">
        <f t="shared" si="51"/>
        <v>-280</v>
      </c>
      <c r="BJ419" s="142">
        <f t="shared" si="52"/>
        <v>-120</v>
      </c>
      <c r="BL419" s="142">
        <f t="shared" si="57"/>
        <v>175</v>
      </c>
      <c r="BM419" s="142">
        <f t="shared" si="58"/>
        <v>5.833333333333333</v>
      </c>
      <c r="BN419" s="142">
        <f t="shared" si="53"/>
        <v>-1080</v>
      </c>
      <c r="BO419" s="142">
        <f t="shared" si="54"/>
        <v>-1153.3333333333333</v>
      </c>
      <c r="BP419" s="142">
        <f t="shared" si="55"/>
        <v>-700</v>
      </c>
    </row>
    <row r="420" spans="1:68" ht="15" customHeight="1">
      <c r="A420">
        <v>1</v>
      </c>
      <c r="AT420" s="142">
        <v>6</v>
      </c>
      <c r="AU420" s="142">
        <f t="shared" si="67"/>
        <v>6</v>
      </c>
      <c r="AV420" s="142">
        <f t="shared" si="68"/>
        <v>-6</v>
      </c>
      <c r="AW420" s="142">
        <f t="shared" si="69"/>
        <v>-32</v>
      </c>
      <c r="AX420" s="142">
        <f t="shared" si="70"/>
        <v>-24.000000000000004</v>
      </c>
      <c r="AY420" s="142">
        <f t="shared" si="71"/>
        <v>-6</v>
      </c>
      <c r="AZ420" s="142">
        <f t="shared" si="72"/>
        <v>-32</v>
      </c>
      <c r="BA420" s="142">
        <f t="shared" si="73"/>
        <v>-24.000000000000004</v>
      </c>
      <c r="BB420" s="142">
        <f t="shared" si="74"/>
        <v>-62</v>
      </c>
      <c r="BF420" s="142">
        <v>176</v>
      </c>
      <c r="BG420" s="142">
        <f t="shared" si="56"/>
        <v>5.866666666666666</v>
      </c>
      <c r="BH420" s="142">
        <f t="shared" si="50"/>
        <v>-240</v>
      </c>
      <c r="BI420" s="142">
        <f t="shared" si="51"/>
        <v>-280</v>
      </c>
      <c r="BJ420" s="142">
        <f t="shared" si="52"/>
        <v>-120</v>
      </c>
      <c r="BL420" s="142">
        <f t="shared" si="57"/>
        <v>176</v>
      </c>
      <c r="BM420" s="142">
        <f t="shared" si="58"/>
        <v>5.866666666666666</v>
      </c>
      <c r="BN420" s="142">
        <f t="shared" si="53"/>
        <v>-1088</v>
      </c>
      <c r="BO420" s="142">
        <f t="shared" si="54"/>
        <v>-1162.6666666666665</v>
      </c>
      <c r="BP420" s="142">
        <f t="shared" si="55"/>
        <v>-704</v>
      </c>
    </row>
    <row r="421" spans="1:68" ht="15" customHeight="1">
      <c r="A421">
        <v>2</v>
      </c>
      <c r="AT421" s="142">
        <v>7</v>
      </c>
      <c r="AU421" s="142">
        <f t="shared" si="67"/>
        <v>7</v>
      </c>
      <c r="AV421" s="142">
        <f t="shared" si="68"/>
        <v>-12</v>
      </c>
      <c r="AW421" s="142">
        <f t="shared" si="69"/>
        <v>-40</v>
      </c>
      <c r="AX421" s="142">
        <f t="shared" si="70"/>
        <v>-28.000000000000004</v>
      </c>
      <c r="AY421" s="142">
        <f t="shared" si="71"/>
        <v>-12</v>
      </c>
      <c r="AZ421" s="142">
        <f t="shared" si="72"/>
        <v>-40</v>
      </c>
      <c r="BA421" s="142">
        <f t="shared" si="73"/>
        <v>-28.000000000000004</v>
      </c>
      <c r="BB421" s="142">
        <f t="shared" si="74"/>
        <v>-80</v>
      </c>
      <c r="BF421" s="142">
        <v>177</v>
      </c>
      <c r="BG421" s="142">
        <f t="shared" si="56"/>
        <v>5.9</v>
      </c>
      <c r="BH421" s="142">
        <f t="shared" si="50"/>
        <v>-240</v>
      </c>
      <c r="BI421" s="142">
        <f t="shared" si="51"/>
        <v>-280</v>
      </c>
      <c r="BJ421" s="142">
        <f t="shared" si="52"/>
        <v>-120</v>
      </c>
      <c r="BL421" s="142">
        <f t="shared" si="57"/>
        <v>177</v>
      </c>
      <c r="BM421" s="142">
        <f t="shared" si="58"/>
        <v>5.9</v>
      </c>
      <c r="BN421" s="142">
        <f t="shared" si="53"/>
        <v>-1096</v>
      </c>
      <c r="BO421" s="142">
        <f t="shared" si="54"/>
        <v>-1172</v>
      </c>
      <c r="BP421" s="142">
        <f t="shared" si="55"/>
        <v>-708</v>
      </c>
    </row>
    <row r="422" spans="1:68" ht="15" customHeight="1">
      <c r="A422">
        <v>3</v>
      </c>
      <c r="AT422" s="142">
        <v>8</v>
      </c>
      <c r="AU422" s="142">
        <f t="shared" si="67"/>
        <v>8</v>
      </c>
      <c r="AV422" s="142">
        <f t="shared" si="68"/>
        <v>-18.000000000000004</v>
      </c>
      <c r="AW422" s="142">
        <f t="shared" si="69"/>
        <v>-48.00000000000001</v>
      </c>
      <c r="AX422" s="142">
        <f t="shared" si="70"/>
        <v>-32</v>
      </c>
      <c r="AY422" s="142">
        <f t="shared" si="71"/>
        <v>-18.000000000000004</v>
      </c>
      <c r="AZ422" s="142">
        <f t="shared" si="72"/>
        <v>-48.00000000000001</v>
      </c>
      <c r="BA422" s="142">
        <f t="shared" si="73"/>
        <v>-32</v>
      </c>
      <c r="BB422" s="142">
        <f t="shared" si="74"/>
        <v>-98</v>
      </c>
      <c r="BF422" s="142">
        <v>178</v>
      </c>
      <c r="BG422" s="142">
        <f t="shared" si="56"/>
        <v>5.933333333333334</v>
      </c>
      <c r="BH422" s="142">
        <f t="shared" si="50"/>
        <v>-240</v>
      </c>
      <c r="BI422" s="142">
        <f t="shared" si="51"/>
        <v>-280</v>
      </c>
      <c r="BJ422" s="142">
        <f t="shared" si="52"/>
        <v>-120</v>
      </c>
      <c r="BL422" s="142">
        <f t="shared" si="57"/>
        <v>178</v>
      </c>
      <c r="BM422" s="142">
        <f t="shared" si="58"/>
        <v>5.933333333333334</v>
      </c>
      <c r="BN422" s="142">
        <f t="shared" si="53"/>
        <v>-1104</v>
      </c>
      <c r="BO422" s="142">
        <f t="shared" si="54"/>
        <v>-1181.3333333333335</v>
      </c>
      <c r="BP422" s="142">
        <f t="shared" si="55"/>
        <v>-712</v>
      </c>
    </row>
    <row r="423" spans="1:68" ht="15" customHeight="1">
      <c r="A423">
        <v>4</v>
      </c>
      <c r="AT423" s="142">
        <v>9</v>
      </c>
      <c r="AU423" s="142">
        <f t="shared" si="67"/>
        <v>9</v>
      </c>
      <c r="AV423" s="142">
        <f t="shared" si="68"/>
        <v>-24</v>
      </c>
      <c r="AW423" s="142">
        <f t="shared" si="69"/>
        <v>-56.00000000000001</v>
      </c>
      <c r="AX423" s="142">
        <f t="shared" si="70"/>
        <v>-36</v>
      </c>
      <c r="AY423" s="142">
        <f t="shared" si="71"/>
        <v>-24</v>
      </c>
      <c r="AZ423" s="142">
        <f t="shared" si="72"/>
        <v>-56.00000000000001</v>
      </c>
      <c r="BA423" s="142">
        <f t="shared" si="73"/>
        <v>-36</v>
      </c>
      <c r="BB423" s="142">
        <f t="shared" si="74"/>
        <v>-116</v>
      </c>
      <c r="BF423" s="142">
        <v>179</v>
      </c>
      <c r="BG423" s="142">
        <f t="shared" si="56"/>
        <v>5.966666666666667</v>
      </c>
      <c r="BH423" s="142">
        <f t="shared" si="50"/>
        <v>-240</v>
      </c>
      <c r="BI423" s="142">
        <f t="shared" si="51"/>
        <v>-280</v>
      </c>
      <c r="BJ423" s="142">
        <f t="shared" si="52"/>
        <v>-120</v>
      </c>
      <c r="BL423" s="142">
        <f t="shared" si="57"/>
        <v>179</v>
      </c>
      <c r="BM423" s="142">
        <f t="shared" si="58"/>
        <v>5.966666666666667</v>
      </c>
      <c r="BN423" s="142">
        <f t="shared" si="53"/>
        <v>-1112</v>
      </c>
      <c r="BO423" s="142">
        <f t="shared" si="54"/>
        <v>-1190.6666666666667</v>
      </c>
      <c r="BP423" s="142">
        <f t="shared" si="55"/>
        <v>-716</v>
      </c>
    </row>
    <row r="424" spans="1:68" ht="15" customHeight="1">
      <c r="A424">
        <v>5</v>
      </c>
      <c r="AT424" s="142">
        <v>10</v>
      </c>
      <c r="AU424" s="142">
        <f t="shared" si="67"/>
        <v>10</v>
      </c>
      <c r="AV424" s="142">
        <f t="shared" si="68"/>
        <v>-30</v>
      </c>
      <c r="AW424" s="142">
        <f t="shared" si="69"/>
        <v>-64</v>
      </c>
      <c r="AX424" s="142">
        <f t="shared" si="70"/>
        <v>-40</v>
      </c>
      <c r="AY424" s="142">
        <f t="shared" si="71"/>
        <v>-30</v>
      </c>
      <c r="AZ424" s="142">
        <f t="shared" si="72"/>
        <v>-64</v>
      </c>
      <c r="BA424" s="142">
        <f t="shared" si="73"/>
        <v>-40</v>
      </c>
      <c r="BB424" s="142">
        <f t="shared" si="74"/>
        <v>-134</v>
      </c>
      <c r="BF424" s="142">
        <v>180</v>
      </c>
      <c r="BG424" s="142">
        <f t="shared" si="56"/>
        <v>6</v>
      </c>
      <c r="BH424" s="142">
        <f t="shared" si="50"/>
        <v>-360</v>
      </c>
      <c r="BI424" s="142">
        <f t="shared" si="51"/>
        <v>-280</v>
      </c>
      <c r="BJ424" s="142">
        <f t="shared" si="52"/>
        <v>-120</v>
      </c>
      <c r="BL424" s="142">
        <f t="shared" si="57"/>
        <v>180</v>
      </c>
      <c r="BM424" s="142">
        <f t="shared" si="58"/>
        <v>6</v>
      </c>
      <c r="BN424" s="142">
        <f t="shared" si="53"/>
        <v>-1120</v>
      </c>
      <c r="BO424" s="142">
        <f t="shared" si="54"/>
        <v>-1200</v>
      </c>
      <c r="BP424" s="142">
        <f t="shared" si="55"/>
        <v>-720</v>
      </c>
    </row>
    <row r="425" spans="1:68" ht="15" customHeight="1">
      <c r="A425">
        <v>6</v>
      </c>
      <c r="AT425" s="142">
        <v>11</v>
      </c>
      <c r="AU425" s="142">
        <f t="shared" si="67"/>
        <v>11</v>
      </c>
      <c r="AV425" s="142">
        <f t="shared" si="68"/>
        <v>-36.00000000000001</v>
      </c>
      <c r="AW425" s="142">
        <f t="shared" si="69"/>
        <v>-72</v>
      </c>
      <c r="AX425" s="142">
        <f t="shared" si="70"/>
        <v>-44</v>
      </c>
      <c r="AY425" s="142">
        <f t="shared" si="71"/>
        <v>-36.00000000000001</v>
      </c>
      <c r="AZ425" s="142">
        <f t="shared" si="72"/>
        <v>-72</v>
      </c>
      <c r="BA425" s="142">
        <f t="shared" si="73"/>
        <v>-44</v>
      </c>
      <c r="BB425" s="142">
        <f t="shared" si="74"/>
        <v>-152</v>
      </c>
      <c r="BF425" s="142">
        <v>181</v>
      </c>
      <c r="BG425" s="142">
        <f t="shared" si="56"/>
        <v>6.033333333333333</v>
      </c>
      <c r="BH425" s="142">
        <f t="shared" si="50"/>
        <v>-360</v>
      </c>
      <c r="BI425" s="142">
        <f t="shared" si="51"/>
        <v>-280</v>
      </c>
      <c r="BJ425" s="142">
        <f t="shared" si="52"/>
        <v>-120</v>
      </c>
      <c r="BL425" s="142">
        <f t="shared" si="57"/>
        <v>181</v>
      </c>
      <c r="BM425" s="142">
        <f t="shared" si="58"/>
        <v>6.033333333333333</v>
      </c>
      <c r="BN425" s="142">
        <f t="shared" si="53"/>
        <v>-1132</v>
      </c>
      <c r="BO425" s="142">
        <f t="shared" si="54"/>
        <v>-1209.3333333333333</v>
      </c>
      <c r="BP425" s="142">
        <f t="shared" si="55"/>
        <v>-724</v>
      </c>
    </row>
    <row r="426" spans="1:68" ht="15" customHeight="1">
      <c r="A426">
        <v>7</v>
      </c>
      <c r="AT426" s="142">
        <v>12</v>
      </c>
      <c r="AU426" s="142">
        <f t="shared" si="67"/>
        <v>12</v>
      </c>
      <c r="AV426" s="142">
        <f t="shared" si="68"/>
        <v>-42.00000000000001</v>
      </c>
      <c r="AW426" s="142">
        <f t="shared" si="69"/>
        <v>-80</v>
      </c>
      <c r="AX426" s="142">
        <f t="shared" si="70"/>
        <v>-48.00000000000001</v>
      </c>
      <c r="AY426" s="142">
        <f t="shared" si="71"/>
        <v>-42.00000000000001</v>
      </c>
      <c r="AZ426" s="142">
        <f t="shared" si="72"/>
        <v>-80</v>
      </c>
      <c r="BA426" s="142">
        <f t="shared" si="73"/>
        <v>-48.00000000000001</v>
      </c>
      <c r="BB426" s="142">
        <f t="shared" si="74"/>
        <v>-170</v>
      </c>
      <c r="BF426" s="142">
        <v>182</v>
      </c>
      <c r="BG426" s="142">
        <f t="shared" si="56"/>
        <v>6.066666666666666</v>
      </c>
      <c r="BH426" s="142">
        <f t="shared" si="50"/>
        <v>-360</v>
      </c>
      <c r="BI426" s="142">
        <f t="shared" si="51"/>
        <v>-280</v>
      </c>
      <c r="BJ426" s="142">
        <f t="shared" si="52"/>
        <v>-120</v>
      </c>
      <c r="BL426" s="142">
        <f t="shared" si="57"/>
        <v>182</v>
      </c>
      <c r="BM426" s="142">
        <f t="shared" si="58"/>
        <v>6.066666666666666</v>
      </c>
      <c r="BN426" s="142">
        <f t="shared" si="53"/>
        <v>-1144</v>
      </c>
      <c r="BO426" s="142">
        <f t="shared" si="54"/>
        <v>-1218.6666666666665</v>
      </c>
      <c r="BP426" s="142">
        <f t="shared" si="55"/>
        <v>-728</v>
      </c>
    </row>
    <row r="427" spans="1:68" ht="15" customHeight="1">
      <c r="A427">
        <v>8</v>
      </c>
      <c r="AT427" s="142">
        <v>13</v>
      </c>
      <c r="AU427" s="142">
        <f t="shared" si="67"/>
        <v>13</v>
      </c>
      <c r="AV427" s="142">
        <f t="shared" si="68"/>
        <v>-48</v>
      </c>
      <c r="AW427" s="142">
        <f t="shared" si="69"/>
        <v>-88</v>
      </c>
      <c r="AX427" s="142">
        <f t="shared" si="70"/>
        <v>-52</v>
      </c>
      <c r="AY427" s="142">
        <f t="shared" si="71"/>
        <v>-48</v>
      </c>
      <c r="AZ427" s="142">
        <f t="shared" si="72"/>
        <v>-88</v>
      </c>
      <c r="BA427" s="142">
        <f t="shared" si="73"/>
        <v>-52</v>
      </c>
      <c r="BB427" s="142">
        <f t="shared" si="74"/>
        <v>-188</v>
      </c>
      <c r="BF427" s="142">
        <v>183</v>
      </c>
      <c r="BG427" s="142">
        <f t="shared" si="56"/>
        <v>6.1</v>
      </c>
      <c r="BH427" s="142">
        <f t="shared" si="50"/>
        <v>-360</v>
      </c>
      <c r="BI427" s="142">
        <f t="shared" si="51"/>
        <v>-280</v>
      </c>
      <c r="BJ427" s="142">
        <f t="shared" si="52"/>
        <v>-120</v>
      </c>
      <c r="BL427" s="142">
        <f t="shared" si="57"/>
        <v>183</v>
      </c>
      <c r="BM427" s="142">
        <f t="shared" si="58"/>
        <v>6.1</v>
      </c>
      <c r="BN427" s="142">
        <f t="shared" si="53"/>
        <v>-1156</v>
      </c>
      <c r="BO427" s="142">
        <f t="shared" si="54"/>
        <v>-1228</v>
      </c>
      <c r="BP427" s="142">
        <f t="shared" si="55"/>
        <v>-732</v>
      </c>
    </row>
    <row r="428" spans="1:68" ht="15" customHeight="1">
      <c r="A428">
        <v>9</v>
      </c>
      <c r="AT428" s="142">
        <v>14</v>
      </c>
      <c r="AU428" s="142">
        <f t="shared" si="67"/>
        <v>14</v>
      </c>
      <c r="AV428" s="142">
        <f t="shared" si="68"/>
        <v>-54</v>
      </c>
      <c r="AW428" s="142">
        <f t="shared" si="69"/>
        <v>-96.00000000000001</v>
      </c>
      <c r="AX428" s="142">
        <f t="shared" si="70"/>
        <v>-56.00000000000001</v>
      </c>
      <c r="AY428" s="142">
        <f t="shared" si="71"/>
        <v>-54</v>
      </c>
      <c r="AZ428" s="142">
        <f t="shared" si="72"/>
        <v>-96.00000000000001</v>
      </c>
      <c r="BA428" s="142">
        <f t="shared" si="73"/>
        <v>-56.00000000000001</v>
      </c>
      <c r="BB428" s="142">
        <f t="shared" si="74"/>
        <v>-206.00000000000003</v>
      </c>
      <c r="BF428" s="142">
        <v>184</v>
      </c>
      <c r="BG428" s="142">
        <f t="shared" si="56"/>
        <v>6.133333333333333</v>
      </c>
      <c r="BH428" s="142">
        <f t="shared" si="50"/>
        <v>-360</v>
      </c>
      <c r="BI428" s="142">
        <f t="shared" si="51"/>
        <v>-280</v>
      </c>
      <c r="BJ428" s="142">
        <f t="shared" si="52"/>
        <v>-120</v>
      </c>
      <c r="BL428" s="142">
        <f t="shared" si="57"/>
        <v>184</v>
      </c>
      <c r="BM428" s="142">
        <f t="shared" si="58"/>
        <v>6.133333333333333</v>
      </c>
      <c r="BN428" s="142">
        <f t="shared" si="53"/>
        <v>-1168</v>
      </c>
      <c r="BO428" s="142">
        <f t="shared" si="54"/>
        <v>-1237.3333333333333</v>
      </c>
      <c r="BP428" s="142">
        <f t="shared" si="55"/>
        <v>-736</v>
      </c>
    </row>
    <row r="429" spans="1:68" ht="15" customHeight="1">
      <c r="A429">
        <v>10</v>
      </c>
      <c r="AT429" s="142">
        <v>15</v>
      </c>
      <c r="AU429" s="142">
        <f t="shared" si="67"/>
        <v>15</v>
      </c>
      <c r="AV429" s="142">
        <f t="shared" si="68"/>
        <v>-60</v>
      </c>
      <c r="AW429" s="142">
        <f t="shared" si="69"/>
        <v>-104</v>
      </c>
      <c r="AX429" s="142">
        <f t="shared" si="70"/>
        <v>-60</v>
      </c>
      <c r="AY429" s="142">
        <f t="shared" si="71"/>
        <v>-60</v>
      </c>
      <c r="AZ429" s="142">
        <f t="shared" si="72"/>
        <v>-104</v>
      </c>
      <c r="BA429" s="142">
        <f t="shared" si="73"/>
        <v>-60</v>
      </c>
      <c r="BB429" s="142">
        <f t="shared" si="74"/>
        <v>-224</v>
      </c>
      <c r="BF429" s="142">
        <v>185</v>
      </c>
      <c r="BG429" s="142">
        <f t="shared" si="56"/>
        <v>6.166666666666667</v>
      </c>
      <c r="BH429" s="142">
        <f t="shared" si="50"/>
        <v>-360</v>
      </c>
      <c r="BI429" s="142">
        <f t="shared" si="51"/>
        <v>-280</v>
      </c>
      <c r="BJ429" s="142">
        <f t="shared" si="52"/>
        <v>-120</v>
      </c>
      <c r="BL429" s="142">
        <f t="shared" si="57"/>
        <v>185</v>
      </c>
      <c r="BM429" s="142">
        <f t="shared" si="58"/>
        <v>6.166666666666667</v>
      </c>
      <c r="BN429" s="142">
        <f t="shared" si="53"/>
        <v>-1180</v>
      </c>
      <c r="BO429" s="142">
        <f t="shared" si="54"/>
        <v>-1246.6666666666667</v>
      </c>
      <c r="BP429" s="142">
        <f t="shared" si="55"/>
        <v>-740</v>
      </c>
    </row>
    <row r="430" spans="1:68" ht="15" customHeight="1">
      <c r="A430">
        <v>11</v>
      </c>
      <c r="AT430" s="142">
        <v>16</v>
      </c>
      <c r="AU430" s="142">
        <f t="shared" si="67"/>
        <v>16</v>
      </c>
      <c r="AV430" s="142">
        <f t="shared" si="68"/>
        <v>-66</v>
      </c>
      <c r="AW430" s="142">
        <f t="shared" si="69"/>
        <v>-112.00000000000001</v>
      </c>
      <c r="AX430" s="142">
        <f t="shared" si="70"/>
        <v>-64</v>
      </c>
      <c r="AY430" s="142">
        <f t="shared" si="71"/>
        <v>-66</v>
      </c>
      <c r="AZ430" s="142">
        <f t="shared" si="72"/>
        <v>-112.00000000000001</v>
      </c>
      <c r="BA430" s="142">
        <f t="shared" si="73"/>
        <v>-64</v>
      </c>
      <c r="BB430" s="142">
        <f t="shared" si="74"/>
        <v>-242</v>
      </c>
      <c r="BF430" s="142">
        <v>186</v>
      </c>
      <c r="BG430" s="142">
        <f t="shared" si="56"/>
        <v>6.2</v>
      </c>
      <c r="BH430" s="142">
        <f t="shared" si="50"/>
        <v>-360</v>
      </c>
      <c r="BI430" s="142">
        <f t="shared" si="51"/>
        <v>-280</v>
      </c>
      <c r="BJ430" s="142">
        <f t="shared" si="52"/>
        <v>-120</v>
      </c>
      <c r="BL430" s="142">
        <f t="shared" si="57"/>
        <v>186</v>
      </c>
      <c r="BM430" s="142">
        <f t="shared" si="58"/>
        <v>6.2</v>
      </c>
      <c r="BN430" s="142">
        <f t="shared" si="53"/>
        <v>-1192</v>
      </c>
      <c r="BO430" s="142">
        <f t="shared" si="54"/>
        <v>-1256</v>
      </c>
      <c r="BP430" s="142">
        <f t="shared" si="55"/>
        <v>-744</v>
      </c>
    </row>
    <row r="431" spans="1:68" ht="15" customHeight="1">
      <c r="A431">
        <v>12</v>
      </c>
      <c r="AT431" s="142">
        <v>17</v>
      </c>
      <c r="AU431" s="142">
        <f t="shared" si="67"/>
        <v>17</v>
      </c>
      <c r="AV431" s="142">
        <f t="shared" si="68"/>
        <v>-72.00000000000001</v>
      </c>
      <c r="AW431" s="142">
        <f t="shared" si="69"/>
        <v>-120</v>
      </c>
      <c r="AX431" s="142">
        <f t="shared" si="70"/>
        <v>-68</v>
      </c>
      <c r="AY431" s="142">
        <f t="shared" si="71"/>
        <v>-72.00000000000001</v>
      </c>
      <c r="AZ431" s="142">
        <f t="shared" si="72"/>
        <v>-120</v>
      </c>
      <c r="BA431" s="142">
        <f t="shared" si="73"/>
        <v>-68</v>
      </c>
      <c r="BB431" s="142">
        <f t="shared" si="74"/>
        <v>-260</v>
      </c>
      <c r="BF431" s="142">
        <v>187</v>
      </c>
      <c r="BG431" s="142">
        <f t="shared" si="56"/>
        <v>6.233333333333333</v>
      </c>
      <c r="BH431" s="142">
        <f t="shared" si="50"/>
        <v>-360</v>
      </c>
      <c r="BI431" s="142">
        <f t="shared" si="51"/>
        <v>-280</v>
      </c>
      <c r="BJ431" s="142">
        <f t="shared" si="52"/>
        <v>-120</v>
      </c>
      <c r="BL431" s="142">
        <f t="shared" si="57"/>
        <v>187</v>
      </c>
      <c r="BM431" s="142">
        <f t="shared" si="58"/>
        <v>6.233333333333333</v>
      </c>
      <c r="BN431" s="142">
        <f t="shared" si="53"/>
        <v>-1204</v>
      </c>
      <c r="BO431" s="142">
        <f t="shared" si="54"/>
        <v>-1265.3333333333335</v>
      </c>
      <c r="BP431" s="142">
        <f t="shared" si="55"/>
        <v>-748</v>
      </c>
    </row>
    <row r="432" spans="1:68" ht="15" customHeight="1">
      <c r="A432">
        <v>13</v>
      </c>
      <c r="AT432" s="142">
        <v>18</v>
      </c>
      <c r="AU432" s="142">
        <f t="shared" si="67"/>
        <v>18</v>
      </c>
      <c r="AV432" s="142">
        <f t="shared" si="68"/>
        <v>-78</v>
      </c>
      <c r="AW432" s="142">
        <f t="shared" si="69"/>
        <v>-128</v>
      </c>
      <c r="AX432" s="142">
        <f t="shared" si="70"/>
        <v>-72</v>
      </c>
      <c r="AY432" s="142">
        <f t="shared" si="71"/>
        <v>-78</v>
      </c>
      <c r="AZ432" s="142">
        <f t="shared" si="72"/>
        <v>-128</v>
      </c>
      <c r="BA432" s="142">
        <f t="shared" si="73"/>
        <v>-72</v>
      </c>
      <c r="BB432" s="142">
        <f t="shared" si="74"/>
        <v>-278</v>
      </c>
      <c r="BF432" s="142">
        <v>188</v>
      </c>
      <c r="BG432" s="142">
        <f t="shared" si="56"/>
        <v>6.266666666666667</v>
      </c>
      <c r="BH432" s="142">
        <f t="shared" si="50"/>
        <v>-360</v>
      </c>
      <c r="BI432" s="142">
        <f t="shared" si="51"/>
        <v>-280</v>
      </c>
      <c r="BJ432" s="142">
        <f t="shared" si="52"/>
        <v>-120</v>
      </c>
      <c r="BL432" s="142">
        <f t="shared" si="57"/>
        <v>188</v>
      </c>
      <c r="BM432" s="142">
        <f t="shared" si="58"/>
        <v>6.266666666666667</v>
      </c>
      <c r="BN432" s="142">
        <f t="shared" si="53"/>
        <v>-1216</v>
      </c>
      <c r="BO432" s="142">
        <f t="shared" si="54"/>
        <v>-1274.6666666666665</v>
      </c>
      <c r="BP432" s="142">
        <f t="shared" si="55"/>
        <v>-752</v>
      </c>
    </row>
    <row r="433" spans="1:68" ht="15" customHeight="1">
      <c r="A433">
        <v>14</v>
      </c>
      <c r="AT433" s="142">
        <v>19</v>
      </c>
      <c r="AU433" s="142">
        <f t="shared" si="67"/>
        <v>19</v>
      </c>
      <c r="AV433" s="142">
        <f t="shared" si="68"/>
        <v>-84.00000000000001</v>
      </c>
      <c r="AW433" s="142">
        <f t="shared" si="69"/>
        <v>-136</v>
      </c>
      <c r="AX433" s="142">
        <f t="shared" si="70"/>
        <v>-76</v>
      </c>
      <c r="AY433" s="142">
        <f t="shared" si="71"/>
        <v>-84.00000000000001</v>
      </c>
      <c r="AZ433" s="142">
        <f t="shared" si="72"/>
        <v>-136</v>
      </c>
      <c r="BA433" s="142">
        <f t="shared" si="73"/>
        <v>-76</v>
      </c>
      <c r="BB433" s="142">
        <f t="shared" si="74"/>
        <v>-296</v>
      </c>
      <c r="BF433" s="142">
        <v>189</v>
      </c>
      <c r="BG433" s="142">
        <f t="shared" si="56"/>
        <v>6.3</v>
      </c>
      <c r="BH433" s="142">
        <f t="shared" si="50"/>
        <v>-360</v>
      </c>
      <c r="BI433" s="142">
        <f t="shared" si="51"/>
        <v>-280</v>
      </c>
      <c r="BJ433" s="142">
        <f t="shared" si="52"/>
        <v>-120</v>
      </c>
      <c r="BL433" s="142">
        <f t="shared" si="57"/>
        <v>189</v>
      </c>
      <c r="BM433" s="142">
        <f t="shared" si="58"/>
        <v>6.3</v>
      </c>
      <c r="BN433" s="142">
        <f t="shared" si="53"/>
        <v>-1228</v>
      </c>
      <c r="BO433" s="142">
        <f t="shared" si="54"/>
        <v>-1284</v>
      </c>
      <c r="BP433" s="142">
        <f t="shared" si="55"/>
        <v>-756</v>
      </c>
    </row>
    <row r="434" spans="1:68" ht="15" customHeight="1">
      <c r="A434">
        <v>15</v>
      </c>
      <c r="AT434" s="142">
        <v>20</v>
      </c>
      <c r="AU434" s="142">
        <f>$AA$296/$AB$292*AT434-0.001</f>
        <v>19.999</v>
      </c>
      <c r="AV434" s="142">
        <f t="shared" si="68"/>
        <v>-89.994</v>
      </c>
      <c r="AW434" s="142">
        <f t="shared" si="69"/>
        <v>-143.99200000000002</v>
      </c>
      <c r="AX434" s="142">
        <f t="shared" si="70"/>
        <v>-79.996</v>
      </c>
      <c r="AY434" s="142">
        <f t="shared" si="71"/>
        <v>-89.994</v>
      </c>
      <c r="AZ434" s="142">
        <f t="shared" si="72"/>
        <v>-143.99200000000002</v>
      </c>
      <c r="BA434" s="142">
        <f t="shared" si="73"/>
        <v>-79.996</v>
      </c>
      <c r="BB434" s="142">
        <f t="shared" si="74"/>
        <v>-313.98199999999997</v>
      </c>
      <c r="BF434" s="142">
        <v>190</v>
      </c>
      <c r="BG434" s="142">
        <f t="shared" si="56"/>
        <v>6.333333333333333</v>
      </c>
      <c r="BH434" s="142">
        <f t="shared" si="50"/>
        <v>-360</v>
      </c>
      <c r="BI434" s="142">
        <f t="shared" si="51"/>
        <v>-280</v>
      </c>
      <c r="BJ434" s="142">
        <f t="shared" si="52"/>
        <v>-120</v>
      </c>
      <c r="BL434" s="142">
        <f t="shared" si="57"/>
        <v>190</v>
      </c>
      <c r="BM434" s="142">
        <f t="shared" si="58"/>
        <v>6.333333333333333</v>
      </c>
      <c r="BN434" s="142">
        <f t="shared" si="53"/>
        <v>-1240</v>
      </c>
      <c r="BO434" s="142">
        <f t="shared" si="54"/>
        <v>-1293.3333333333333</v>
      </c>
      <c r="BP434" s="142">
        <f t="shared" si="55"/>
        <v>-760</v>
      </c>
    </row>
    <row r="435" spans="1:68" ht="15" customHeight="1">
      <c r="A435" s="94" t="s">
        <v>616</v>
      </c>
      <c r="BF435" s="142">
        <v>191</v>
      </c>
      <c r="BG435" s="142">
        <f t="shared" si="56"/>
        <v>6.366666666666666</v>
      </c>
      <c r="BH435" s="142">
        <f t="shared" si="50"/>
        <v>-360</v>
      </c>
      <c r="BI435" s="142">
        <f t="shared" si="51"/>
        <v>-280</v>
      </c>
      <c r="BJ435" s="142">
        <f t="shared" si="52"/>
        <v>-120</v>
      </c>
      <c r="BL435" s="142">
        <f t="shared" si="57"/>
        <v>191</v>
      </c>
      <c r="BM435" s="142">
        <f t="shared" si="58"/>
        <v>6.366666666666666</v>
      </c>
      <c r="BN435" s="142">
        <f t="shared" si="53"/>
        <v>-1252</v>
      </c>
      <c r="BO435" s="142">
        <f t="shared" si="54"/>
        <v>-1302.6666666666665</v>
      </c>
      <c r="BP435" s="142">
        <f t="shared" si="55"/>
        <v>-764</v>
      </c>
    </row>
    <row r="436" spans="26:68" ht="15" customHeight="1">
      <c r="Z436" s="142" t="s">
        <v>348</v>
      </c>
      <c r="AA436" s="142"/>
      <c r="AB436" s="218"/>
      <c r="AC436" s="218"/>
      <c r="AH436" t="s">
        <v>531</v>
      </c>
      <c r="AJ436" s="181">
        <f>AJ292</f>
        <v>80</v>
      </c>
      <c r="AK436" s="181"/>
      <c r="AL436" s="181"/>
      <c r="AM436" t="s">
        <v>118</v>
      </c>
      <c r="BF436" s="142">
        <v>192</v>
      </c>
      <c r="BG436" s="142">
        <f t="shared" si="56"/>
        <v>6.4</v>
      </c>
      <c r="BH436" s="142">
        <f t="shared" si="50"/>
        <v>-360</v>
      </c>
      <c r="BI436" s="142">
        <f t="shared" si="51"/>
        <v>-280</v>
      </c>
      <c r="BJ436" s="142">
        <f t="shared" si="52"/>
        <v>-120</v>
      </c>
      <c r="BL436" s="142">
        <f t="shared" si="57"/>
        <v>192</v>
      </c>
      <c r="BM436" s="142">
        <f t="shared" si="58"/>
        <v>6.4</v>
      </c>
      <c r="BN436" s="142">
        <f t="shared" si="53"/>
        <v>-1264</v>
      </c>
      <c r="BO436" s="142">
        <f t="shared" si="54"/>
        <v>-1312</v>
      </c>
      <c r="BP436" s="142">
        <f t="shared" si="55"/>
        <v>-768</v>
      </c>
    </row>
    <row r="437" spans="26:68" ht="15" customHeight="1">
      <c r="Z437" t="s">
        <v>536</v>
      </c>
      <c r="AC437" t="s">
        <v>537</v>
      </c>
      <c r="AE437" t="s">
        <v>538</v>
      </c>
      <c r="AH437" t="s">
        <v>532</v>
      </c>
      <c r="AJ437" s="181">
        <f>AJ293</f>
        <v>160</v>
      </c>
      <c r="AK437" s="181"/>
      <c r="AL437" s="181"/>
      <c r="AM437" t="s">
        <v>118</v>
      </c>
      <c r="BF437" s="142">
        <v>193</v>
      </c>
      <c r="BG437" s="142">
        <f t="shared" si="56"/>
        <v>6.433333333333334</v>
      </c>
      <c r="BH437" s="142">
        <f aca="true" t="shared" si="75" ref="BH437:BH500">IF($AJ$248&gt;$BG437,-$AJ$245,IF(($AJ$248+$AJ$249)&gt;$BG437,(-$AJ$245-$AJ$246),(-$AJ$245-$AJ$246-$AJ$247)))</f>
        <v>-360</v>
      </c>
      <c r="BI437" s="142">
        <f aca="true" t="shared" si="76" ref="BI437:BI500">IF($AJ$249&gt;$BG437,-$AJ$246,(-$AJ$246-$AJ$247))</f>
        <v>-280</v>
      </c>
      <c r="BJ437" s="142">
        <f aca="true" t="shared" si="77" ref="BJ437:BJ500">-$AJ$247</f>
        <v>-120</v>
      </c>
      <c r="BL437" s="142">
        <f t="shared" si="57"/>
        <v>193</v>
      </c>
      <c r="BM437" s="142">
        <f t="shared" si="58"/>
        <v>6.433333333333334</v>
      </c>
      <c r="BN437" s="142">
        <f aca="true" t="shared" si="78" ref="BN437:BN500">IF($AJ$248&gt;$BM437,-$AJ$245*$BM437,IF(($AJ$248+$AJ$249)&gt;$BM437,-$AJ$245*$BM437-$AJ$246*($BM437-$AJ$248),-$AJ$245*$BM437-$AJ$246*($BM437-$AJ$248)-$AJ$247*($BM437-$AJ$248-$AJ$249)))</f>
        <v>-1276</v>
      </c>
      <c r="BO437" s="142">
        <f aca="true" t="shared" si="79" ref="BO437:BO500">IF($AJ$249&gt;$BM437,-$AJ$246*$BM437,-$AJ$246*$BM437-$AJ$247*($BM437-$AJ$249))</f>
        <v>-1321.3333333333335</v>
      </c>
      <c r="BP437" s="142">
        <f aca="true" t="shared" si="80" ref="BP437:BP500">-$AJ$247*$BM437</f>
        <v>-772</v>
      </c>
    </row>
    <row r="438" spans="1:68" ht="15" customHeight="1">
      <c r="A438" t="s">
        <v>0</v>
      </c>
      <c r="E438" s="3" t="s">
        <v>90</v>
      </c>
      <c r="U438" t="s">
        <v>1</v>
      </c>
      <c r="AH438" t="s">
        <v>533</v>
      </c>
      <c r="AJ438" s="181">
        <f>AJ294</f>
        <v>120</v>
      </c>
      <c r="AK438" s="181"/>
      <c r="AL438" s="181"/>
      <c r="AM438" t="s">
        <v>118</v>
      </c>
      <c r="AT438" s="142" t="s">
        <v>539</v>
      </c>
      <c r="AU438" s="147" t="s">
        <v>90</v>
      </c>
      <c r="AV438" s="142" t="s">
        <v>549</v>
      </c>
      <c r="AW438" s="142" t="s">
        <v>550</v>
      </c>
      <c r="AX438" s="142" t="s">
        <v>551</v>
      </c>
      <c r="AY438" s="142" t="s">
        <v>552</v>
      </c>
      <c r="AZ438" s="142" t="s">
        <v>553</v>
      </c>
      <c r="BA438" s="142" t="s">
        <v>554</v>
      </c>
      <c r="BF438" s="142">
        <v>194</v>
      </c>
      <c r="BG438" s="142">
        <f aca="true" t="shared" si="81" ref="BG438:BG501">$AA$249/300*BF438</f>
        <v>6.466666666666667</v>
      </c>
      <c r="BH438" s="142">
        <f t="shared" si="75"/>
        <v>-360</v>
      </c>
      <c r="BI438" s="142">
        <f t="shared" si="76"/>
        <v>-280</v>
      </c>
      <c r="BJ438" s="142">
        <f t="shared" si="77"/>
        <v>-120</v>
      </c>
      <c r="BL438" s="142">
        <f aca="true" t="shared" si="82" ref="BL438:BL501">BF438</f>
        <v>194</v>
      </c>
      <c r="BM438" s="142">
        <f aca="true" t="shared" si="83" ref="BM438:BM501">BG438</f>
        <v>6.466666666666667</v>
      </c>
      <c r="BN438" s="142">
        <f t="shared" si="78"/>
        <v>-1288</v>
      </c>
      <c r="BO438" s="142">
        <f t="shared" si="79"/>
        <v>-1330.6666666666667</v>
      </c>
      <c r="BP438" s="142">
        <f t="shared" si="80"/>
        <v>-776</v>
      </c>
    </row>
    <row r="439" spans="12:68" ht="15" customHeight="1">
      <c r="L439" t="s">
        <v>11</v>
      </c>
      <c r="AB439" t="s">
        <v>543</v>
      </c>
      <c r="AD439" t="s">
        <v>544</v>
      </c>
      <c r="AH439" t="s">
        <v>534</v>
      </c>
      <c r="AJ439" s="181">
        <f>AJ295</f>
        <v>3</v>
      </c>
      <c r="AK439" s="181"/>
      <c r="AL439" s="181"/>
      <c r="AM439" t="s">
        <v>6</v>
      </c>
      <c r="AT439" s="142">
        <v>0</v>
      </c>
      <c r="AU439" s="142">
        <v>0</v>
      </c>
      <c r="AV439" s="142">
        <f>BB295</f>
        <v>306</v>
      </c>
      <c r="AW439" s="142">
        <f>BB343</f>
        <v>268</v>
      </c>
      <c r="AX439" s="142">
        <f>BB391</f>
        <v>120</v>
      </c>
      <c r="AY439" s="142">
        <f>BB318</f>
        <v>226</v>
      </c>
      <c r="AZ439" s="142">
        <f>BB366</f>
        <v>108</v>
      </c>
      <c r="BA439" s="142">
        <f>BB414</f>
        <v>0</v>
      </c>
      <c r="BF439" s="142">
        <v>195</v>
      </c>
      <c r="BG439" s="142">
        <f t="shared" si="81"/>
        <v>6.5</v>
      </c>
      <c r="BH439" s="142">
        <f t="shared" si="75"/>
        <v>-360</v>
      </c>
      <c r="BI439" s="142">
        <f t="shared" si="76"/>
        <v>-280</v>
      </c>
      <c r="BJ439" s="142">
        <f t="shared" si="77"/>
        <v>-120</v>
      </c>
      <c r="BL439" s="142">
        <f t="shared" si="82"/>
        <v>195</v>
      </c>
      <c r="BM439" s="142">
        <f t="shared" si="83"/>
        <v>6.5</v>
      </c>
      <c r="BN439" s="142">
        <f t="shared" si="78"/>
        <v>-1300</v>
      </c>
      <c r="BO439" s="142">
        <f t="shared" si="79"/>
        <v>-1340</v>
      </c>
      <c r="BP439" s="142">
        <f t="shared" si="80"/>
        <v>-780</v>
      </c>
    </row>
    <row r="440" spans="26:68" ht="15" customHeight="1">
      <c r="Z440" t="s">
        <v>79</v>
      </c>
      <c r="AA440" s="181">
        <f>AA296</f>
        <v>20</v>
      </c>
      <c r="AB440" s="181"/>
      <c r="AC440" s="181"/>
      <c r="AD440" s="181"/>
      <c r="AE440" t="s">
        <v>6</v>
      </c>
      <c r="AH440" t="s">
        <v>535</v>
      </c>
      <c r="AJ440" s="181">
        <f>AJ296</f>
        <v>2</v>
      </c>
      <c r="AK440" s="181"/>
      <c r="AL440" s="181"/>
      <c r="AM440" t="s">
        <v>6</v>
      </c>
      <c r="AT440" s="142">
        <v>1</v>
      </c>
      <c r="AU440" s="142">
        <f aca="true" t="shared" si="84" ref="AU440:AU458">$AA$296/$AB$292*AT440</f>
        <v>1</v>
      </c>
      <c r="AV440" s="142">
        <f aca="true" t="shared" si="85" ref="AV440:AV459">BB296</f>
        <v>288</v>
      </c>
      <c r="AW440" s="142">
        <f aca="true" t="shared" si="86" ref="AW440:AW459">BB344</f>
        <v>254</v>
      </c>
      <c r="AX440" s="142">
        <f aca="true" t="shared" si="87" ref="AX440:AX459">BB392</f>
        <v>114.00000000000001</v>
      </c>
      <c r="AY440" s="142">
        <f aca="true" t="shared" si="88" ref="AY440:AY459">BB319</f>
        <v>206</v>
      </c>
      <c r="AZ440" s="142">
        <f aca="true" t="shared" si="89" ref="AZ440:AZ459">BB367</f>
        <v>94.00000000000001</v>
      </c>
      <c r="BA440" s="142">
        <f aca="true" t="shared" si="90" ref="BA440:BA459">BB415</f>
        <v>-4</v>
      </c>
      <c r="BF440" s="142">
        <v>196</v>
      </c>
      <c r="BG440" s="142">
        <f t="shared" si="81"/>
        <v>6.533333333333333</v>
      </c>
      <c r="BH440" s="142">
        <f t="shared" si="75"/>
        <v>-360</v>
      </c>
      <c r="BI440" s="142">
        <f t="shared" si="76"/>
        <v>-280</v>
      </c>
      <c r="BJ440" s="142">
        <f t="shared" si="77"/>
        <v>-120</v>
      </c>
      <c r="BL440" s="142">
        <f t="shared" si="82"/>
        <v>196</v>
      </c>
      <c r="BM440" s="142">
        <f t="shared" si="83"/>
        <v>6.533333333333333</v>
      </c>
      <c r="BN440" s="142">
        <f t="shared" si="78"/>
        <v>-1312</v>
      </c>
      <c r="BO440" s="142">
        <f t="shared" si="79"/>
        <v>-1349.3333333333333</v>
      </c>
      <c r="BP440" s="142">
        <f t="shared" si="80"/>
        <v>-784</v>
      </c>
    </row>
    <row r="441" spans="15:68" ht="15" customHeight="1">
      <c r="O441" s="94" t="s">
        <v>545</v>
      </c>
      <c r="P441" t="s">
        <v>546</v>
      </c>
      <c r="AT441" s="142">
        <v>2</v>
      </c>
      <c r="AU441" s="142">
        <f t="shared" si="84"/>
        <v>2</v>
      </c>
      <c r="AV441" s="142">
        <f t="shared" si="85"/>
        <v>270</v>
      </c>
      <c r="AW441" s="142">
        <f t="shared" si="86"/>
        <v>240</v>
      </c>
      <c r="AX441" s="142">
        <f t="shared" si="87"/>
        <v>108</v>
      </c>
      <c r="AY441" s="142">
        <f t="shared" si="88"/>
        <v>186</v>
      </c>
      <c r="AZ441" s="142">
        <f t="shared" si="89"/>
        <v>80</v>
      </c>
      <c r="BA441" s="142">
        <f t="shared" si="90"/>
        <v>-8</v>
      </c>
      <c r="BF441" s="142">
        <v>197</v>
      </c>
      <c r="BG441" s="142">
        <f t="shared" si="81"/>
        <v>6.566666666666666</v>
      </c>
      <c r="BH441" s="142">
        <f t="shared" si="75"/>
        <v>-360</v>
      </c>
      <c r="BI441" s="142">
        <f t="shared" si="76"/>
        <v>-280</v>
      </c>
      <c r="BJ441" s="142">
        <f t="shared" si="77"/>
        <v>-120</v>
      </c>
      <c r="BL441" s="142">
        <f t="shared" si="82"/>
        <v>197</v>
      </c>
      <c r="BM441" s="142">
        <f t="shared" si="83"/>
        <v>6.566666666666666</v>
      </c>
      <c r="BN441" s="142">
        <f t="shared" si="78"/>
        <v>-1324</v>
      </c>
      <c r="BO441" s="142">
        <f t="shared" si="79"/>
        <v>-1358.6666666666665</v>
      </c>
      <c r="BP441" s="142">
        <f t="shared" si="80"/>
        <v>-788</v>
      </c>
    </row>
    <row r="442" spans="15:68" ht="15" customHeight="1">
      <c r="O442" s="94" t="s">
        <v>547</v>
      </c>
      <c r="P442" t="s">
        <v>546</v>
      </c>
      <c r="X442" t="s">
        <v>615</v>
      </c>
      <c r="AT442" s="142">
        <v>3</v>
      </c>
      <c r="AU442" s="142">
        <f t="shared" si="84"/>
        <v>3</v>
      </c>
      <c r="AV442" s="142">
        <f t="shared" si="85"/>
        <v>252.00000000000003</v>
      </c>
      <c r="AW442" s="142">
        <f t="shared" si="86"/>
        <v>226</v>
      </c>
      <c r="AX442" s="142">
        <f t="shared" si="87"/>
        <v>94.00000000000001</v>
      </c>
      <c r="AY442" s="142">
        <f t="shared" si="88"/>
        <v>166.00000000000003</v>
      </c>
      <c r="AZ442" s="142">
        <f t="shared" si="89"/>
        <v>66</v>
      </c>
      <c r="BA442" s="142">
        <f t="shared" si="90"/>
        <v>-20</v>
      </c>
      <c r="BF442" s="142">
        <v>198</v>
      </c>
      <c r="BG442" s="142">
        <f t="shared" si="81"/>
        <v>6.6</v>
      </c>
      <c r="BH442" s="142">
        <f t="shared" si="75"/>
        <v>-360</v>
      </c>
      <c r="BI442" s="142">
        <f t="shared" si="76"/>
        <v>-280</v>
      </c>
      <c r="BJ442" s="142">
        <f t="shared" si="77"/>
        <v>-120</v>
      </c>
      <c r="BL442" s="142">
        <f t="shared" si="82"/>
        <v>198</v>
      </c>
      <c r="BM442" s="142">
        <f t="shared" si="83"/>
        <v>6.6</v>
      </c>
      <c r="BN442" s="142">
        <f t="shared" si="78"/>
        <v>-1336</v>
      </c>
      <c r="BO442" s="142">
        <f t="shared" si="79"/>
        <v>-1368</v>
      </c>
      <c r="BP442" s="142">
        <f t="shared" si="80"/>
        <v>-792</v>
      </c>
    </row>
    <row r="443" spans="15:68" ht="15" customHeight="1">
      <c r="O443" s="94" t="s">
        <v>548</v>
      </c>
      <c r="P443" t="s">
        <v>546</v>
      </c>
      <c r="X443" t="s">
        <v>612</v>
      </c>
      <c r="AT443" s="142">
        <v>4</v>
      </c>
      <c r="AU443" s="142">
        <f t="shared" si="84"/>
        <v>4</v>
      </c>
      <c r="AV443" s="142">
        <f t="shared" si="85"/>
        <v>234</v>
      </c>
      <c r="AW443" s="142">
        <f t="shared" si="86"/>
        <v>208</v>
      </c>
      <c r="AX443" s="142">
        <f t="shared" si="87"/>
        <v>80</v>
      </c>
      <c r="AY443" s="142">
        <f t="shared" si="88"/>
        <v>146</v>
      </c>
      <c r="AZ443" s="142">
        <f t="shared" si="89"/>
        <v>48.000000000000014</v>
      </c>
      <c r="BA443" s="142">
        <f t="shared" si="90"/>
        <v>-32</v>
      </c>
      <c r="BF443" s="142">
        <v>199</v>
      </c>
      <c r="BG443" s="142">
        <f t="shared" si="81"/>
        <v>6.633333333333333</v>
      </c>
      <c r="BH443" s="142">
        <f t="shared" si="75"/>
        <v>-360</v>
      </c>
      <c r="BI443" s="142">
        <f t="shared" si="76"/>
        <v>-280</v>
      </c>
      <c r="BJ443" s="142">
        <f t="shared" si="77"/>
        <v>-120</v>
      </c>
      <c r="BL443" s="142">
        <f t="shared" si="82"/>
        <v>199</v>
      </c>
      <c r="BM443" s="142">
        <f t="shared" si="83"/>
        <v>6.633333333333333</v>
      </c>
      <c r="BN443" s="142">
        <f t="shared" si="78"/>
        <v>-1348</v>
      </c>
      <c r="BO443" s="142">
        <f t="shared" si="79"/>
        <v>-1377.3333333333333</v>
      </c>
      <c r="BP443" s="142">
        <f t="shared" si="80"/>
        <v>-796</v>
      </c>
    </row>
    <row r="444" spans="1:68" ht="15" customHeight="1">
      <c r="A444" s="3" t="s">
        <v>607</v>
      </c>
      <c r="I444" s="140" t="s">
        <v>529</v>
      </c>
      <c r="X444" t="s">
        <v>613</v>
      </c>
      <c r="AT444" s="142">
        <v>5</v>
      </c>
      <c r="AU444" s="142">
        <f t="shared" si="84"/>
        <v>5</v>
      </c>
      <c r="AV444" s="142">
        <f t="shared" si="85"/>
        <v>216</v>
      </c>
      <c r="AW444" s="142">
        <f t="shared" si="86"/>
        <v>190</v>
      </c>
      <c r="AX444" s="142">
        <f t="shared" si="87"/>
        <v>66</v>
      </c>
      <c r="AY444" s="142">
        <f t="shared" si="88"/>
        <v>126</v>
      </c>
      <c r="AZ444" s="142">
        <f t="shared" si="89"/>
        <v>30</v>
      </c>
      <c r="BA444" s="142">
        <f t="shared" si="90"/>
        <v>-44</v>
      </c>
      <c r="BF444" s="142">
        <v>200</v>
      </c>
      <c r="BG444" s="142">
        <f t="shared" si="81"/>
        <v>6.666666666666667</v>
      </c>
      <c r="BH444" s="142">
        <f t="shared" si="75"/>
        <v>-360</v>
      </c>
      <c r="BI444" s="142">
        <f t="shared" si="76"/>
        <v>-280</v>
      </c>
      <c r="BJ444" s="142">
        <f t="shared" si="77"/>
        <v>-120</v>
      </c>
      <c r="BL444" s="142">
        <f t="shared" si="82"/>
        <v>200</v>
      </c>
      <c r="BM444" s="142">
        <f t="shared" si="83"/>
        <v>6.666666666666667</v>
      </c>
      <c r="BN444" s="142">
        <f t="shared" si="78"/>
        <v>-1360</v>
      </c>
      <c r="BO444" s="142">
        <f t="shared" si="79"/>
        <v>-1386.6666666666667</v>
      </c>
      <c r="BP444" s="142">
        <f t="shared" si="80"/>
        <v>-800</v>
      </c>
    </row>
    <row r="445" spans="8:68" ht="15" customHeight="1">
      <c r="H445" s="141" t="s">
        <v>530</v>
      </c>
      <c r="X445" t="s">
        <v>614</v>
      </c>
      <c r="AT445" s="142">
        <v>6</v>
      </c>
      <c r="AU445" s="142">
        <f t="shared" si="84"/>
        <v>6</v>
      </c>
      <c r="AV445" s="142">
        <f t="shared" si="85"/>
        <v>198</v>
      </c>
      <c r="AW445" s="142">
        <f t="shared" si="86"/>
        <v>172.00000000000003</v>
      </c>
      <c r="AX445" s="142">
        <f t="shared" si="87"/>
        <v>48.000000000000014</v>
      </c>
      <c r="AY445" s="142">
        <f t="shared" si="88"/>
        <v>106</v>
      </c>
      <c r="AZ445" s="142">
        <f t="shared" si="89"/>
        <v>12.000000000000005</v>
      </c>
      <c r="BA445" s="142">
        <f t="shared" si="90"/>
        <v>-62</v>
      </c>
      <c r="BF445" s="142">
        <v>201</v>
      </c>
      <c r="BG445" s="142">
        <f t="shared" si="81"/>
        <v>6.7</v>
      </c>
      <c r="BH445" s="142">
        <f t="shared" si="75"/>
        <v>-360</v>
      </c>
      <c r="BI445" s="142">
        <f t="shared" si="76"/>
        <v>-280</v>
      </c>
      <c r="BJ445" s="142">
        <f t="shared" si="77"/>
        <v>-120</v>
      </c>
      <c r="BL445" s="142">
        <f t="shared" si="82"/>
        <v>201</v>
      </c>
      <c r="BM445" s="142">
        <f t="shared" si="83"/>
        <v>6.7</v>
      </c>
      <c r="BN445" s="142">
        <f t="shared" si="78"/>
        <v>-1372</v>
      </c>
      <c r="BO445" s="142">
        <f t="shared" si="79"/>
        <v>-1396</v>
      </c>
      <c r="BP445" s="142">
        <f t="shared" si="80"/>
        <v>-804</v>
      </c>
    </row>
    <row r="446" spans="46:68" ht="15" customHeight="1">
      <c r="AT446" s="142">
        <v>7</v>
      </c>
      <c r="AU446" s="142">
        <f t="shared" si="84"/>
        <v>7</v>
      </c>
      <c r="AV446" s="142">
        <f t="shared" si="85"/>
        <v>180</v>
      </c>
      <c r="AW446" s="142">
        <f t="shared" si="86"/>
        <v>154</v>
      </c>
      <c r="AX446" s="142">
        <f t="shared" si="87"/>
        <v>30</v>
      </c>
      <c r="AY446" s="142">
        <f t="shared" si="88"/>
        <v>86</v>
      </c>
      <c r="AZ446" s="142">
        <f t="shared" si="89"/>
        <v>-6.000000000000007</v>
      </c>
      <c r="BA446" s="142">
        <f t="shared" si="90"/>
        <v>-80</v>
      </c>
      <c r="BF446" s="142">
        <v>202</v>
      </c>
      <c r="BG446" s="142">
        <f t="shared" si="81"/>
        <v>6.733333333333333</v>
      </c>
      <c r="BH446" s="142">
        <f t="shared" si="75"/>
        <v>-360</v>
      </c>
      <c r="BI446" s="142">
        <f t="shared" si="76"/>
        <v>-280</v>
      </c>
      <c r="BJ446" s="142">
        <f t="shared" si="77"/>
        <v>-120</v>
      </c>
      <c r="BL446" s="142">
        <f t="shared" si="82"/>
        <v>202</v>
      </c>
      <c r="BM446" s="142">
        <f t="shared" si="83"/>
        <v>6.733333333333333</v>
      </c>
      <c r="BN446" s="142">
        <f t="shared" si="78"/>
        <v>-1384</v>
      </c>
      <c r="BO446" s="142">
        <f t="shared" si="79"/>
        <v>-1405.3333333333333</v>
      </c>
      <c r="BP446" s="142">
        <f t="shared" si="80"/>
        <v>-808</v>
      </c>
    </row>
    <row r="447" spans="1:68" ht="15" customHeight="1">
      <c r="A447">
        <v>1</v>
      </c>
      <c r="AT447" s="142">
        <v>8</v>
      </c>
      <c r="AU447" s="142">
        <f t="shared" si="84"/>
        <v>8</v>
      </c>
      <c r="AV447" s="142">
        <f t="shared" si="85"/>
        <v>162</v>
      </c>
      <c r="AW447" s="142">
        <f t="shared" si="86"/>
        <v>136</v>
      </c>
      <c r="AX447" s="142">
        <f t="shared" si="87"/>
        <v>12.000000000000005</v>
      </c>
      <c r="AY447" s="142">
        <f t="shared" si="88"/>
        <v>66</v>
      </c>
      <c r="AZ447" s="142">
        <f t="shared" si="89"/>
        <v>-24</v>
      </c>
      <c r="BA447" s="142">
        <f t="shared" si="90"/>
        <v>-98</v>
      </c>
      <c r="BF447" s="142">
        <v>203</v>
      </c>
      <c r="BG447" s="142">
        <f t="shared" si="81"/>
        <v>6.766666666666667</v>
      </c>
      <c r="BH447" s="142">
        <f t="shared" si="75"/>
        <v>-360</v>
      </c>
      <c r="BI447" s="142">
        <f t="shared" si="76"/>
        <v>-280</v>
      </c>
      <c r="BJ447" s="142">
        <f t="shared" si="77"/>
        <v>-120</v>
      </c>
      <c r="BL447" s="142">
        <f t="shared" si="82"/>
        <v>203</v>
      </c>
      <c r="BM447" s="142">
        <f t="shared" si="83"/>
        <v>6.766666666666667</v>
      </c>
      <c r="BN447" s="142">
        <f t="shared" si="78"/>
        <v>-1396</v>
      </c>
      <c r="BO447" s="142">
        <f t="shared" si="79"/>
        <v>-1414.6666666666667</v>
      </c>
      <c r="BP447" s="142">
        <f t="shared" si="80"/>
        <v>-812</v>
      </c>
    </row>
    <row r="448" spans="1:68" ht="15" customHeight="1">
      <c r="A448">
        <v>2</v>
      </c>
      <c r="AT448" s="142">
        <v>9</v>
      </c>
      <c r="AU448" s="142">
        <f t="shared" si="84"/>
        <v>9</v>
      </c>
      <c r="AV448" s="142">
        <f t="shared" si="85"/>
        <v>144</v>
      </c>
      <c r="AW448" s="142">
        <f t="shared" si="86"/>
        <v>118</v>
      </c>
      <c r="AX448" s="142">
        <f t="shared" si="87"/>
        <v>-6.000000000000007</v>
      </c>
      <c r="AY448" s="142">
        <f t="shared" si="88"/>
        <v>46</v>
      </c>
      <c r="AZ448" s="142">
        <f t="shared" si="89"/>
        <v>-42</v>
      </c>
      <c r="BA448" s="142">
        <f t="shared" si="90"/>
        <v>-116</v>
      </c>
      <c r="BF448" s="142">
        <v>204</v>
      </c>
      <c r="BG448" s="142">
        <f t="shared" si="81"/>
        <v>6.8</v>
      </c>
      <c r="BH448" s="142">
        <f t="shared" si="75"/>
        <v>-360</v>
      </c>
      <c r="BI448" s="142">
        <f t="shared" si="76"/>
        <v>-280</v>
      </c>
      <c r="BJ448" s="142">
        <f t="shared" si="77"/>
        <v>-120</v>
      </c>
      <c r="BL448" s="142">
        <f t="shared" si="82"/>
        <v>204</v>
      </c>
      <c r="BM448" s="142">
        <f t="shared" si="83"/>
        <v>6.8</v>
      </c>
      <c r="BN448" s="142">
        <f t="shared" si="78"/>
        <v>-1408</v>
      </c>
      <c r="BO448" s="142">
        <f t="shared" si="79"/>
        <v>-1424</v>
      </c>
      <c r="BP448" s="142">
        <f t="shared" si="80"/>
        <v>-816</v>
      </c>
    </row>
    <row r="449" spans="1:68" ht="15" customHeight="1">
      <c r="A449">
        <v>3</v>
      </c>
      <c r="AT449" s="142">
        <v>10</v>
      </c>
      <c r="AU449" s="142">
        <f t="shared" si="84"/>
        <v>10</v>
      </c>
      <c r="AV449" s="142">
        <f t="shared" si="85"/>
        <v>126</v>
      </c>
      <c r="AW449" s="142">
        <f t="shared" si="86"/>
        <v>100</v>
      </c>
      <c r="AX449" s="142">
        <f t="shared" si="87"/>
        <v>-24</v>
      </c>
      <c r="AY449" s="142">
        <f t="shared" si="88"/>
        <v>26</v>
      </c>
      <c r="AZ449" s="142">
        <f t="shared" si="89"/>
        <v>-60</v>
      </c>
      <c r="BA449" s="142">
        <f t="shared" si="90"/>
        <v>-134</v>
      </c>
      <c r="BF449" s="142">
        <v>205</v>
      </c>
      <c r="BG449" s="142">
        <f t="shared" si="81"/>
        <v>6.833333333333333</v>
      </c>
      <c r="BH449" s="142">
        <f t="shared" si="75"/>
        <v>-360</v>
      </c>
      <c r="BI449" s="142">
        <f t="shared" si="76"/>
        <v>-280</v>
      </c>
      <c r="BJ449" s="142">
        <f t="shared" si="77"/>
        <v>-120</v>
      </c>
      <c r="BL449" s="142">
        <f t="shared" si="82"/>
        <v>205</v>
      </c>
      <c r="BM449" s="142">
        <f t="shared" si="83"/>
        <v>6.833333333333333</v>
      </c>
      <c r="BN449" s="142">
        <f t="shared" si="78"/>
        <v>-1420</v>
      </c>
      <c r="BO449" s="142">
        <f t="shared" si="79"/>
        <v>-1433.3333333333333</v>
      </c>
      <c r="BP449" s="142">
        <f t="shared" si="80"/>
        <v>-820</v>
      </c>
    </row>
    <row r="450" spans="1:68" ht="15" customHeight="1">
      <c r="A450">
        <v>4</v>
      </c>
      <c r="AT450" s="142">
        <v>11</v>
      </c>
      <c r="AU450" s="142">
        <f t="shared" si="84"/>
        <v>11</v>
      </c>
      <c r="AV450" s="142">
        <f t="shared" si="85"/>
        <v>108</v>
      </c>
      <c r="AW450" s="142">
        <f t="shared" si="86"/>
        <v>82</v>
      </c>
      <c r="AX450" s="142">
        <f t="shared" si="87"/>
        <v>-42</v>
      </c>
      <c r="AY450" s="142">
        <f t="shared" si="88"/>
        <v>6</v>
      </c>
      <c r="AZ450" s="142">
        <f t="shared" si="89"/>
        <v>-78</v>
      </c>
      <c r="BA450" s="142">
        <f t="shared" si="90"/>
        <v>-152</v>
      </c>
      <c r="BF450" s="142">
        <v>206</v>
      </c>
      <c r="BG450" s="142">
        <f t="shared" si="81"/>
        <v>6.866666666666666</v>
      </c>
      <c r="BH450" s="142">
        <f t="shared" si="75"/>
        <v>-360</v>
      </c>
      <c r="BI450" s="142">
        <f t="shared" si="76"/>
        <v>-280</v>
      </c>
      <c r="BJ450" s="142">
        <f t="shared" si="77"/>
        <v>-120</v>
      </c>
      <c r="BL450" s="142">
        <f t="shared" si="82"/>
        <v>206</v>
      </c>
      <c r="BM450" s="142">
        <f t="shared" si="83"/>
        <v>6.866666666666666</v>
      </c>
      <c r="BN450" s="142">
        <f t="shared" si="78"/>
        <v>-1432</v>
      </c>
      <c r="BO450" s="142">
        <f t="shared" si="79"/>
        <v>-1442.6666666666665</v>
      </c>
      <c r="BP450" s="142">
        <f t="shared" si="80"/>
        <v>-824</v>
      </c>
    </row>
    <row r="451" spans="1:68" ht="15" customHeight="1">
      <c r="A451">
        <v>5</v>
      </c>
      <c r="AT451" s="142">
        <v>12</v>
      </c>
      <c r="AU451" s="142">
        <f t="shared" si="84"/>
        <v>12</v>
      </c>
      <c r="AV451" s="142">
        <f t="shared" si="85"/>
        <v>90</v>
      </c>
      <c r="AW451" s="142">
        <f t="shared" si="86"/>
        <v>64</v>
      </c>
      <c r="AX451" s="142">
        <f t="shared" si="87"/>
        <v>-60</v>
      </c>
      <c r="AY451" s="142">
        <f t="shared" si="88"/>
        <v>-14.000000000000014</v>
      </c>
      <c r="AZ451" s="142">
        <f t="shared" si="89"/>
        <v>-96</v>
      </c>
      <c r="BA451" s="142">
        <f t="shared" si="90"/>
        <v>-170</v>
      </c>
      <c r="BF451" s="142">
        <v>207</v>
      </c>
      <c r="BG451" s="142">
        <f t="shared" si="81"/>
        <v>6.8999999999999995</v>
      </c>
      <c r="BH451" s="142">
        <f t="shared" si="75"/>
        <v>-360</v>
      </c>
      <c r="BI451" s="142">
        <f t="shared" si="76"/>
        <v>-280</v>
      </c>
      <c r="BJ451" s="142">
        <f t="shared" si="77"/>
        <v>-120</v>
      </c>
      <c r="BL451" s="142">
        <f t="shared" si="82"/>
        <v>207</v>
      </c>
      <c r="BM451" s="142">
        <f t="shared" si="83"/>
        <v>6.8999999999999995</v>
      </c>
      <c r="BN451" s="142">
        <f t="shared" si="78"/>
        <v>-1444</v>
      </c>
      <c r="BO451" s="142">
        <f t="shared" si="79"/>
        <v>-1452</v>
      </c>
      <c r="BP451" s="142">
        <f t="shared" si="80"/>
        <v>-827.9999999999999</v>
      </c>
    </row>
    <row r="452" spans="1:68" ht="15" customHeight="1">
      <c r="A452">
        <v>6</v>
      </c>
      <c r="AT452" s="142">
        <v>13</v>
      </c>
      <c r="AU452" s="142">
        <f t="shared" si="84"/>
        <v>13</v>
      </c>
      <c r="AV452" s="142">
        <f t="shared" si="85"/>
        <v>72</v>
      </c>
      <c r="AW452" s="142">
        <f t="shared" si="86"/>
        <v>46</v>
      </c>
      <c r="AX452" s="142">
        <f t="shared" si="87"/>
        <v>-78</v>
      </c>
      <c r="AY452" s="142">
        <f t="shared" si="88"/>
        <v>-34</v>
      </c>
      <c r="AZ452" s="142">
        <f t="shared" si="89"/>
        <v>-114</v>
      </c>
      <c r="BA452" s="142">
        <f t="shared" si="90"/>
        <v>-188</v>
      </c>
      <c r="BF452" s="142">
        <v>208</v>
      </c>
      <c r="BG452" s="142">
        <f t="shared" si="81"/>
        <v>6.933333333333334</v>
      </c>
      <c r="BH452" s="142">
        <f t="shared" si="75"/>
        <v>-360</v>
      </c>
      <c r="BI452" s="142">
        <f t="shared" si="76"/>
        <v>-280</v>
      </c>
      <c r="BJ452" s="142">
        <f t="shared" si="77"/>
        <v>-120</v>
      </c>
      <c r="BL452" s="142">
        <f t="shared" si="82"/>
        <v>208</v>
      </c>
      <c r="BM452" s="142">
        <f t="shared" si="83"/>
        <v>6.933333333333334</v>
      </c>
      <c r="BN452" s="142">
        <f t="shared" si="78"/>
        <v>-1456</v>
      </c>
      <c r="BO452" s="142">
        <f t="shared" si="79"/>
        <v>-1461.3333333333335</v>
      </c>
      <c r="BP452" s="142">
        <f t="shared" si="80"/>
        <v>-832</v>
      </c>
    </row>
    <row r="453" spans="1:68" ht="15" customHeight="1">
      <c r="A453">
        <v>7</v>
      </c>
      <c r="AT453" s="142">
        <v>14</v>
      </c>
      <c r="AU453" s="142">
        <f t="shared" si="84"/>
        <v>14</v>
      </c>
      <c r="AV453" s="142">
        <f t="shared" si="85"/>
        <v>54.00000000000001</v>
      </c>
      <c r="AW453" s="142">
        <f t="shared" si="86"/>
        <v>28</v>
      </c>
      <c r="AX453" s="142">
        <f t="shared" si="87"/>
        <v>-96</v>
      </c>
      <c r="AY453" s="142">
        <f t="shared" si="88"/>
        <v>-54.000000000000014</v>
      </c>
      <c r="AZ453" s="142">
        <f t="shared" si="89"/>
        <v>-132</v>
      </c>
      <c r="BA453" s="142">
        <f t="shared" si="90"/>
        <v>-206.00000000000003</v>
      </c>
      <c r="BF453" s="142">
        <v>209</v>
      </c>
      <c r="BG453" s="142">
        <f t="shared" si="81"/>
        <v>6.966666666666667</v>
      </c>
      <c r="BH453" s="142">
        <f t="shared" si="75"/>
        <v>-360</v>
      </c>
      <c r="BI453" s="142">
        <f t="shared" si="76"/>
        <v>-280</v>
      </c>
      <c r="BJ453" s="142">
        <f t="shared" si="77"/>
        <v>-120</v>
      </c>
      <c r="BL453" s="142">
        <f t="shared" si="82"/>
        <v>209</v>
      </c>
      <c r="BM453" s="142">
        <f t="shared" si="83"/>
        <v>6.966666666666667</v>
      </c>
      <c r="BN453" s="142">
        <f t="shared" si="78"/>
        <v>-1468</v>
      </c>
      <c r="BO453" s="142">
        <f t="shared" si="79"/>
        <v>-1470.6666666666667</v>
      </c>
      <c r="BP453" s="142">
        <f t="shared" si="80"/>
        <v>-836</v>
      </c>
    </row>
    <row r="454" spans="1:68" ht="15" customHeight="1">
      <c r="A454">
        <v>8</v>
      </c>
      <c r="AT454" s="142">
        <v>15</v>
      </c>
      <c r="AU454" s="142">
        <f t="shared" si="84"/>
        <v>15</v>
      </c>
      <c r="AV454" s="142">
        <f t="shared" si="85"/>
        <v>36</v>
      </c>
      <c r="AW454" s="142">
        <f t="shared" si="86"/>
        <v>9.999999999999993</v>
      </c>
      <c r="AX454" s="142">
        <f t="shared" si="87"/>
        <v>-114</v>
      </c>
      <c r="AY454" s="142">
        <f t="shared" si="88"/>
        <v>-74</v>
      </c>
      <c r="AZ454" s="142">
        <f t="shared" si="89"/>
        <v>-150</v>
      </c>
      <c r="BA454" s="142">
        <f t="shared" si="90"/>
        <v>-224</v>
      </c>
      <c r="BF454" s="142">
        <v>210</v>
      </c>
      <c r="BG454" s="142">
        <f t="shared" si="81"/>
        <v>7</v>
      </c>
      <c r="BH454" s="142">
        <f t="shared" si="75"/>
        <v>-360</v>
      </c>
      <c r="BI454" s="142">
        <f t="shared" si="76"/>
        <v>-280</v>
      </c>
      <c r="BJ454" s="142">
        <f t="shared" si="77"/>
        <v>-120</v>
      </c>
      <c r="BL454" s="142">
        <f t="shared" si="82"/>
        <v>210</v>
      </c>
      <c r="BM454" s="142">
        <f t="shared" si="83"/>
        <v>7</v>
      </c>
      <c r="BN454" s="142">
        <f t="shared" si="78"/>
        <v>-1480</v>
      </c>
      <c r="BO454" s="142">
        <f t="shared" si="79"/>
        <v>-1480</v>
      </c>
      <c r="BP454" s="142">
        <f t="shared" si="80"/>
        <v>-840</v>
      </c>
    </row>
    <row r="455" spans="1:68" ht="15" customHeight="1">
      <c r="A455">
        <v>9</v>
      </c>
      <c r="AT455" s="142">
        <v>16</v>
      </c>
      <c r="AU455" s="142">
        <f t="shared" si="84"/>
        <v>16</v>
      </c>
      <c r="AV455" s="142">
        <f t="shared" si="85"/>
        <v>24</v>
      </c>
      <c r="AW455" s="142">
        <f t="shared" si="86"/>
        <v>-8</v>
      </c>
      <c r="AX455" s="142">
        <f t="shared" si="87"/>
        <v>-132</v>
      </c>
      <c r="AY455" s="142">
        <f t="shared" si="88"/>
        <v>-88</v>
      </c>
      <c r="AZ455" s="142">
        <f t="shared" si="89"/>
        <v>-168</v>
      </c>
      <c r="BA455" s="142">
        <f t="shared" si="90"/>
        <v>-242</v>
      </c>
      <c r="BF455" s="142">
        <v>211</v>
      </c>
      <c r="BG455" s="142">
        <f t="shared" si="81"/>
        <v>7.033333333333333</v>
      </c>
      <c r="BH455" s="142">
        <f t="shared" si="75"/>
        <v>-360</v>
      </c>
      <c r="BI455" s="142">
        <f t="shared" si="76"/>
        <v>-280</v>
      </c>
      <c r="BJ455" s="142">
        <f t="shared" si="77"/>
        <v>-120</v>
      </c>
      <c r="BL455" s="142">
        <f t="shared" si="82"/>
        <v>211</v>
      </c>
      <c r="BM455" s="142">
        <f t="shared" si="83"/>
        <v>7.033333333333333</v>
      </c>
      <c r="BN455" s="142">
        <f t="shared" si="78"/>
        <v>-1492</v>
      </c>
      <c r="BO455" s="142">
        <f t="shared" si="79"/>
        <v>-1489.3333333333333</v>
      </c>
      <c r="BP455" s="142">
        <f t="shared" si="80"/>
        <v>-844</v>
      </c>
    </row>
    <row r="456" spans="1:68" ht="15" customHeight="1">
      <c r="A456">
        <v>10</v>
      </c>
      <c r="AT456" s="142">
        <v>17</v>
      </c>
      <c r="AU456" s="142">
        <f t="shared" si="84"/>
        <v>17</v>
      </c>
      <c r="AV456" s="142">
        <f t="shared" si="85"/>
        <v>12.000000000000002</v>
      </c>
      <c r="AW456" s="142">
        <f t="shared" si="86"/>
        <v>-26.000000000000004</v>
      </c>
      <c r="AX456" s="142">
        <f t="shared" si="87"/>
        <v>-150</v>
      </c>
      <c r="AY456" s="142">
        <f t="shared" si="88"/>
        <v>-102.00000000000001</v>
      </c>
      <c r="AZ456" s="142">
        <f t="shared" si="89"/>
        <v>-186</v>
      </c>
      <c r="BA456" s="142">
        <f t="shared" si="90"/>
        <v>-260</v>
      </c>
      <c r="BF456" s="142">
        <v>212</v>
      </c>
      <c r="BG456" s="142">
        <f t="shared" si="81"/>
        <v>7.066666666666666</v>
      </c>
      <c r="BH456" s="142">
        <f t="shared" si="75"/>
        <v>-360</v>
      </c>
      <c r="BI456" s="142">
        <f t="shared" si="76"/>
        <v>-280</v>
      </c>
      <c r="BJ456" s="142">
        <f t="shared" si="77"/>
        <v>-120</v>
      </c>
      <c r="BL456" s="142">
        <f t="shared" si="82"/>
        <v>212</v>
      </c>
      <c r="BM456" s="142">
        <f t="shared" si="83"/>
        <v>7.066666666666666</v>
      </c>
      <c r="BN456" s="142">
        <f t="shared" si="78"/>
        <v>-1504</v>
      </c>
      <c r="BO456" s="142">
        <f t="shared" si="79"/>
        <v>-1498.6666666666665</v>
      </c>
      <c r="BP456" s="142">
        <f t="shared" si="80"/>
        <v>-848</v>
      </c>
    </row>
    <row r="457" spans="1:68" ht="15" customHeight="1">
      <c r="A457">
        <v>11</v>
      </c>
      <c r="AT457" s="142">
        <v>18</v>
      </c>
      <c r="AU457" s="142">
        <f t="shared" si="84"/>
        <v>18</v>
      </c>
      <c r="AV457" s="142">
        <f t="shared" si="85"/>
        <v>8</v>
      </c>
      <c r="AW457" s="142">
        <f t="shared" si="86"/>
        <v>-44</v>
      </c>
      <c r="AX457" s="142">
        <f t="shared" si="87"/>
        <v>-168</v>
      </c>
      <c r="AY457" s="142">
        <f t="shared" si="88"/>
        <v>-108</v>
      </c>
      <c r="AZ457" s="142">
        <f t="shared" si="89"/>
        <v>-204</v>
      </c>
      <c r="BA457" s="142">
        <f t="shared" si="90"/>
        <v>-278</v>
      </c>
      <c r="BF457" s="142">
        <v>213</v>
      </c>
      <c r="BG457" s="142">
        <f t="shared" si="81"/>
        <v>7.1</v>
      </c>
      <c r="BH457" s="142">
        <f t="shared" si="75"/>
        <v>-360</v>
      </c>
      <c r="BI457" s="142">
        <f t="shared" si="76"/>
        <v>-280</v>
      </c>
      <c r="BJ457" s="142">
        <f t="shared" si="77"/>
        <v>-120</v>
      </c>
      <c r="BL457" s="142">
        <f t="shared" si="82"/>
        <v>213</v>
      </c>
      <c r="BM457" s="142">
        <f t="shared" si="83"/>
        <v>7.1</v>
      </c>
      <c r="BN457" s="142">
        <f t="shared" si="78"/>
        <v>-1516</v>
      </c>
      <c r="BO457" s="142">
        <f t="shared" si="79"/>
        <v>-1508</v>
      </c>
      <c r="BP457" s="142">
        <f t="shared" si="80"/>
        <v>-852</v>
      </c>
    </row>
    <row r="458" spans="1:68" ht="15" customHeight="1">
      <c r="A458">
        <v>12</v>
      </c>
      <c r="AT458" s="142">
        <v>19</v>
      </c>
      <c r="AU458" s="142">
        <f t="shared" si="84"/>
        <v>19</v>
      </c>
      <c r="AV458" s="142">
        <f t="shared" si="85"/>
        <v>4</v>
      </c>
      <c r="AW458" s="142">
        <f t="shared" si="86"/>
        <v>-56</v>
      </c>
      <c r="AX458" s="142">
        <f t="shared" si="87"/>
        <v>-186</v>
      </c>
      <c r="AY458" s="142">
        <f t="shared" si="88"/>
        <v>-114.00000000000001</v>
      </c>
      <c r="AZ458" s="142">
        <f t="shared" si="89"/>
        <v>-216</v>
      </c>
      <c r="BA458" s="142">
        <f t="shared" si="90"/>
        <v>-296</v>
      </c>
      <c r="BF458" s="142">
        <v>214</v>
      </c>
      <c r="BG458" s="142">
        <f t="shared" si="81"/>
        <v>7.133333333333333</v>
      </c>
      <c r="BH458" s="142">
        <f t="shared" si="75"/>
        <v>-360</v>
      </c>
      <c r="BI458" s="142">
        <f t="shared" si="76"/>
        <v>-280</v>
      </c>
      <c r="BJ458" s="142">
        <f t="shared" si="77"/>
        <v>-120</v>
      </c>
      <c r="BL458" s="142">
        <f t="shared" si="82"/>
        <v>214</v>
      </c>
      <c r="BM458" s="142">
        <f t="shared" si="83"/>
        <v>7.133333333333333</v>
      </c>
      <c r="BN458" s="142">
        <f t="shared" si="78"/>
        <v>-1528</v>
      </c>
      <c r="BO458" s="142">
        <f t="shared" si="79"/>
        <v>-1517.3333333333333</v>
      </c>
      <c r="BP458" s="142">
        <f t="shared" si="80"/>
        <v>-856</v>
      </c>
    </row>
    <row r="459" spans="1:68" ht="15" customHeight="1">
      <c r="A459">
        <v>13</v>
      </c>
      <c r="AT459" s="142">
        <v>20</v>
      </c>
      <c r="AU459" s="142">
        <f>$AA$296/$AB$292*AT459-0.001</f>
        <v>19.999</v>
      </c>
      <c r="AV459" s="142">
        <f t="shared" si="85"/>
        <v>0.0040000000000048885</v>
      </c>
      <c r="AW459" s="142">
        <f t="shared" si="86"/>
        <v>-68</v>
      </c>
      <c r="AX459" s="142">
        <f t="shared" si="87"/>
        <v>-203.98200000000003</v>
      </c>
      <c r="AY459" s="142">
        <f t="shared" si="88"/>
        <v>-119.994</v>
      </c>
      <c r="AZ459" s="142">
        <f t="shared" si="89"/>
        <v>-228</v>
      </c>
      <c r="BA459" s="142">
        <f t="shared" si="90"/>
        <v>-313.98199999999997</v>
      </c>
      <c r="BF459" s="142">
        <v>215</v>
      </c>
      <c r="BG459" s="142">
        <f t="shared" si="81"/>
        <v>7.166666666666667</v>
      </c>
      <c r="BH459" s="142">
        <f t="shared" si="75"/>
        <v>-360</v>
      </c>
      <c r="BI459" s="142">
        <f t="shared" si="76"/>
        <v>-280</v>
      </c>
      <c r="BJ459" s="142">
        <f t="shared" si="77"/>
        <v>-120</v>
      </c>
      <c r="BL459" s="142">
        <f t="shared" si="82"/>
        <v>215</v>
      </c>
      <c r="BM459" s="142">
        <f t="shared" si="83"/>
        <v>7.166666666666667</v>
      </c>
      <c r="BN459" s="142">
        <f t="shared" si="78"/>
        <v>-1540</v>
      </c>
      <c r="BO459" s="142">
        <f t="shared" si="79"/>
        <v>-1526.6666666666667</v>
      </c>
      <c r="BP459" s="142">
        <f t="shared" si="80"/>
        <v>-860</v>
      </c>
    </row>
    <row r="460" spans="1:68" ht="15" customHeight="1">
      <c r="A460">
        <v>14</v>
      </c>
      <c r="BF460" s="142">
        <v>216</v>
      </c>
      <c r="BG460" s="142">
        <f t="shared" si="81"/>
        <v>7.2</v>
      </c>
      <c r="BH460" s="142">
        <f t="shared" si="75"/>
        <v>-360</v>
      </c>
      <c r="BI460" s="142">
        <f t="shared" si="76"/>
        <v>-280</v>
      </c>
      <c r="BJ460" s="142">
        <f t="shared" si="77"/>
        <v>-120</v>
      </c>
      <c r="BL460" s="142">
        <f t="shared" si="82"/>
        <v>216</v>
      </c>
      <c r="BM460" s="142">
        <f t="shared" si="83"/>
        <v>7.2</v>
      </c>
      <c r="BN460" s="142">
        <f t="shared" si="78"/>
        <v>-1552</v>
      </c>
      <c r="BO460" s="142">
        <f t="shared" si="79"/>
        <v>-1536</v>
      </c>
      <c r="BP460" s="142">
        <f t="shared" si="80"/>
        <v>-864</v>
      </c>
    </row>
    <row r="461" spans="1:68" ht="15" customHeight="1">
      <c r="A461">
        <v>15</v>
      </c>
      <c r="AU461" s="147"/>
      <c r="BF461" s="142">
        <v>217</v>
      </c>
      <c r="BG461" s="142">
        <f t="shared" si="81"/>
        <v>7.233333333333333</v>
      </c>
      <c r="BH461" s="142">
        <f t="shared" si="75"/>
        <v>-360</v>
      </c>
      <c r="BI461" s="142">
        <f t="shared" si="76"/>
        <v>-280</v>
      </c>
      <c r="BJ461" s="142">
        <f t="shared" si="77"/>
        <v>-120</v>
      </c>
      <c r="BL461" s="142">
        <f t="shared" si="82"/>
        <v>217</v>
      </c>
      <c r="BM461" s="142">
        <f t="shared" si="83"/>
        <v>7.233333333333333</v>
      </c>
      <c r="BN461" s="142">
        <f t="shared" si="78"/>
        <v>-1564</v>
      </c>
      <c r="BO461" s="142">
        <f t="shared" si="79"/>
        <v>-1545.3333333333333</v>
      </c>
      <c r="BP461" s="142">
        <f t="shared" si="80"/>
        <v>-868</v>
      </c>
    </row>
    <row r="462" spans="58:68" ht="15" customHeight="1">
      <c r="BF462" s="142">
        <v>218</v>
      </c>
      <c r="BG462" s="142">
        <f t="shared" si="81"/>
        <v>7.266666666666667</v>
      </c>
      <c r="BH462" s="142">
        <f t="shared" si="75"/>
        <v>-360</v>
      </c>
      <c r="BI462" s="142">
        <f t="shared" si="76"/>
        <v>-280</v>
      </c>
      <c r="BJ462" s="142">
        <f t="shared" si="77"/>
        <v>-120</v>
      </c>
      <c r="BL462" s="142">
        <f t="shared" si="82"/>
        <v>218</v>
      </c>
      <c r="BM462" s="142">
        <f t="shared" si="83"/>
        <v>7.266666666666667</v>
      </c>
      <c r="BN462" s="142">
        <f t="shared" si="78"/>
        <v>-1576</v>
      </c>
      <c r="BO462" s="142">
        <f t="shared" si="79"/>
        <v>-1554.6666666666667</v>
      </c>
      <c r="BP462" s="142">
        <f t="shared" si="80"/>
        <v>-872</v>
      </c>
    </row>
    <row r="463" spans="14:68" ht="15" customHeight="1">
      <c r="N463" s="94"/>
      <c r="BF463" s="142">
        <v>219</v>
      </c>
      <c r="BG463" s="142">
        <f t="shared" si="81"/>
        <v>7.3</v>
      </c>
      <c r="BH463" s="142">
        <f t="shared" si="75"/>
        <v>-360</v>
      </c>
      <c r="BI463" s="142">
        <f t="shared" si="76"/>
        <v>-280</v>
      </c>
      <c r="BJ463" s="142">
        <f t="shared" si="77"/>
        <v>-120</v>
      </c>
      <c r="BL463" s="142">
        <f t="shared" si="82"/>
        <v>219</v>
      </c>
      <c r="BM463" s="142">
        <f t="shared" si="83"/>
        <v>7.3</v>
      </c>
      <c r="BN463" s="142">
        <f t="shared" si="78"/>
        <v>-1588</v>
      </c>
      <c r="BO463" s="142">
        <f t="shared" si="79"/>
        <v>-1564</v>
      </c>
      <c r="BP463" s="142">
        <f t="shared" si="80"/>
        <v>-876</v>
      </c>
    </row>
    <row r="464" spans="14:68" ht="15" customHeight="1">
      <c r="N464" s="94"/>
      <c r="BF464" s="142">
        <v>220</v>
      </c>
      <c r="BG464" s="142">
        <f t="shared" si="81"/>
        <v>7.333333333333333</v>
      </c>
      <c r="BH464" s="142">
        <f t="shared" si="75"/>
        <v>-360</v>
      </c>
      <c r="BI464" s="142">
        <f t="shared" si="76"/>
        <v>-280</v>
      </c>
      <c r="BJ464" s="142">
        <f t="shared" si="77"/>
        <v>-120</v>
      </c>
      <c r="BL464" s="142">
        <f t="shared" si="82"/>
        <v>220</v>
      </c>
      <c r="BM464" s="142">
        <f t="shared" si="83"/>
        <v>7.333333333333333</v>
      </c>
      <c r="BN464" s="142">
        <f t="shared" si="78"/>
        <v>-1600</v>
      </c>
      <c r="BO464" s="142">
        <f t="shared" si="79"/>
        <v>-1573.3333333333333</v>
      </c>
      <c r="BP464" s="142">
        <f t="shared" si="80"/>
        <v>-880</v>
      </c>
    </row>
    <row r="465" spans="14:68" ht="15" customHeight="1">
      <c r="N465" s="94"/>
      <c r="BF465" s="142">
        <v>221</v>
      </c>
      <c r="BG465" s="142">
        <f t="shared" si="81"/>
        <v>7.366666666666666</v>
      </c>
      <c r="BH465" s="142">
        <f t="shared" si="75"/>
        <v>-360</v>
      </c>
      <c r="BI465" s="142">
        <f t="shared" si="76"/>
        <v>-280</v>
      </c>
      <c r="BJ465" s="142">
        <f t="shared" si="77"/>
        <v>-120</v>
      </c>
      <c r="BL465" s="142">
        <f t="shared" si="82"/>
        <v>221</v>
      </c>
      <c r="BM465" s="142">
        <f t="shared" si="83"/>
        <v>7.366666666666666</v>
      </c>
      <c r="BN465" s="142">
        <f t="shared" si="78"/>
        <v>-1612</v>
      </c>
      <c r="BO465" s="142">
        <f t="shared" si="79"/>
        <v>-1582.6666666666665</v>
      </c>
      <c r="BP465" s="142">
        <f t="shared" si="80"/>
        <v>-884</v>
      </c>
    </row>
    <row r="466" spans="58:68" ht="15" customHeight="1">
      <c r="BF466" s="142">
        <v>222</v>
      </c>
      <c r="BG466" s="142">
        <f t="shared" si="81"/>
        <v>7.3999999999999995</v>
      </c>
      <c r="BH466" s="142">
        <f t="shared" si="75"/>
        <v>-360</v>
      </c>
      <c r="BI466" s="142">
        <f t="shared" si="76"/>
        <v>-280</v>
      </c>
      <c r="BJ466" s="142">
        <f t="shared" si="77"/>
        <v>-120</v>
      </c>
      <c r="BL466" s="142">
        <f t="shared" si="82"/>
        <v>222</v>
      </c>
      <c r="BM466" s="142">
        <f t="shared" si="83"/>
        <v>7.3999999999999995</v>
      </c>
      <c r="BN466" s="142">
        <f t="shared" si="78"/>
        <v>-1624</v>
      </c>
      <c r="BO466" s="142">
        <f t="shared" si="79"/>
        <v>-1592</v>
      </c>
      <c r="BP466" s="142">
        <f t="shared" si="80"/>
        <v>-887.9999999999999</v>
      </c>
    </row>
    <row r="467" spans="58:68" ht="15" customHeight="1">
      <c r="BF467" s="142">
        <v>223</v>
      </c>
      <c r="BG467" s="142">
        <f t="shared" si="81"/>
        <v>7.433333333333334</v>
      </c>
      <c r="BH467" s="142">
        <f t="shared" si="75"/>
        <v>-360</v>
      </c>
      <c r="BI467" s="142">
        <f t="shared" si="76"/>
        <v>-280</v>
      </c>
      <c r="BJ467" s="142">
        <f t="shared" si="77"/>
        <v>-120</v>
      </c>
      <c r="BL467" s="142">
        <f t="shared" si="82"/>
        <v>223</v>
      </c>
      <c r="BM467" s="142">
        <f t="shared" si="83"/>
        <v>7.433333333333334</v>
      </c>
      <c r="BN467" s="142">
        <f t="shared" si="78"/>
        <v>-1636</v>
      </c>
      <c r="BO467" s="142">
        <f t="shared" si="79"/>
        <v>-1601.3333333333335</v>
      </c>
      <c r="BP467" s="142">
        <f t="shared" si="80"/>
        <v>-892</v>
      </c>
    </row>
    <row r="468" spans="1:68" ht="15" customHeight="1">
      <c r="A468">
        <v>1</v>
      </c>
      <c r="BF468" s="142">
        <v>224</v>
      </c>
      <c r="BG468" s="142">
        <f t="shared" si="81"/>
        <v>7.466666666666667</v>
      </c>
      <c r="BH468" s="142">
        <f t="shared" si="75"/>
        <v>-360</v>
      </c>
      <c r="BI468" s="142">
        <f t="shared" si="76"/>
        <v>-280</v>
      </c>
      <c r="BJ468" s="142">
        <f t="shared" si="77"/>
        <v>-120</v>
      </c>
      <c r="BL468" s="142">
        <f t="shared" si="82"/>
        <v>224</v>
      </c>
      <c r="BM468" s="142">
        <f t="shared" si="83"/>
        <v>7.466666666666667</v>
      </c>
      <c r="BN468" s="142">
        <f t="shared" si="78"/>
        <v>-1648</v>
      </c>
      <c r="BO468" s="142">
        <f t="shared" si="79"/>
        <v>-1610.6666666666667</v>
      </c>
      <c r="BP468" s="142">
        <f t="shared" si="80"/>
        <v>-896</v>
      </c>
    </row>
    <row r="469" spans="1:68" ht="15" customHeight="1">
      <c r="A469">
        <v>2</v>
      </c>
      <c r="BF469" s="142">
        <v>225</v>
      </c>
      <c r="BG469" s="142">
        <f t="shared" si="81"/>
        <v>7.5</v>
      </c>
      <c r="BH469" s="142">
        <f t="shared" si="75"/>
        <v>-360</v>
      </c>
      <c r="BI469" s="142">
        <f t="shared" si="76"/>
        <v>-280</v>
      </c>
      <c r="BJ469" s="142">
        <f t="shared" si="77"/>
        <v>-120</v>
      </c>
      <c r="BL469" s="142">
        <f t="shared" si="82"/>
        <v>225</v>
      </c>
      <c r="BM469" s="142">
        <f t="shared" si="83"/>
        <v>7.5</v>
      </c>
      <c r="BN469" s="142">
        <f t="shared" si="78"/>
        <v>-1660</v>
      </c>
      <c r="BO469" s="142">
        <f t="shared" si="79"/>
        <v>-1620</v>
      </c>
      <c r="BP469" s="142">
        <f t="shared" si="80"/>
        <v>-900</v>
      </c>
    </row>
    <row r="470" spans="1:68" ht="15" customHeight="1">
      <c r="A470">
        <v>3</v>
      </c>
      <c r="BF470" s="142">
        <v>226</v>
      </c>
      <c r="BG470" s="142">
        <f t="shared" si="81"/>
        <v>7.533333333333333</v>
      </c>
      <c r="BH470" s="142">
        <f t="shared" si="75"/>
        <v>-360</v>
      </c>
      <c r="BI470" s="142">
        <f t="shared" si="76"/>
        <v>-280</v>
      </c>
      <c r="BJ470" s="142">
        <f t="shared" si="77"/>
        <v>-120</v>
      </c>
      <c r="BL470" s="142">
        <f t="shared" si="82"/>
        <v>226</v>
      </c>
      <c r="BM470" s="142">
        <f t="shared" si="83"/>
        <v>7.533333333333333</v>
      </c>
      <c r="BN470" s="142">
        <f t="shared" si="78"/>
        <v>-1672</v>
      </c>
      <c r="BO470" s="142">
        <f t="shared" si="79"/>
        <v>-1629.3333333333333</v>
      </c>
      <c r="BP470" s="142">
        <f t="shared" si="80"/>
        <v>-904</v>
      </c>
    </row>
    <row r="471" spans="1:68" ht="15" customHeight="1">
      <c r="A471">
        <v>4</v>
      </c>
      <c r="BF471" s="142">
        <v>227</v>
      </c>
      <c r="BG471" s="142">
        <f t="shared" si="81"/>
        <v>7.566666666666666</v>
      </c>
      <c r="BH471" s="142">
        <f t="shared" si="75"/>
        <v>-360</v>
      </c>
      <c r="BI471" s="142">
        <f t="shared" si="76"/>
        <v>-280</v>
      </c>
      <c r="BJ471" s="142">
        <f t="shared" si="77"/>
        <v>-120</v>
      </c>
      <c r="BL471" s="142">
        <f t="shared" si="82"/>
        <v>227</v>
      </c>
      <c r="BM471" s="142">
        <f t="shared" si="83"/>
        <v>7.566666666666666</v>
      </c>
      <c r="BN471" s="142">
        <f t="shared" si="78"/>
        <v>-1684</v>
      </c>
      <c r="BO471" s="142">
        <f t="shared" si="79"/>
        <v>-1638.6666666666665</v>
      </c>
      <c r="BP471" s="142">
        <f t="shared" si="80"/>
        <v>-908</v>
      </c>
    </row>
    <row r="472" spans="1:68" ht="15" customHeight="1">
      <c r="A472">
        <v>5</v>
      </c>
      <c r="BF472" s="142">
        <v>228</v>
      </c>
      <c r="BG472" s="142">
        <f t="shared" si="81"/>
        <v>7.6</v>
      </c>
      <c r="BH472" s="142">
        <f t="shared" si="75"/>
        <v>-360</v>
      </c>
      <c r="BI472" s="142">
        <f t="shared" si="76"/>
        <v>-280</v>
      </c>
      <c r="BJ472" s="142">
        <f t="shared" si="77"/>
        <v>-120</v>
      </c>
      <c r="BL472" s="142">
        <f t="shared" si="82"/>
        <v>228</v>
      </c>
      <c r="BM472" s="142">
        <f t="shared" si="83"/>
        <v>7.6</v>
      </c>
      <c r="BN472" s="142">
        <f t="shared" si="78"/>
        <v>-1696</v>
      </c>
      <c r="BO472" s="142">
        <f t="shared" si="79"/>
        <v>-1648</v>
      </c>
      <c r="BP472" s="142">
        <f t="shared" si="80"/>
        <v>-912</v>
      </c>
    </row>
    <row r="473" spans="1:68" ht="15" customHeight="1">
      <c r="A473">
        <v>6</v>
      </c>
      <c r="BF473" s="142">
        <v>229</v>
      </c>
      <c r="BG473" s="142">
        <f t="shared" si="81"/>
        <v>7.633333333333333</v>
      </c>
      <c r="BH473" s="142">
        <f t="shared" si="75"/>
        <v>-360</v>
      </c>
      <c r="BI473" s="142">
        <f t="shared" si="76"/>
        <v>-280</v>
      </c>
      <c r="BJ473" s="142">
        <f t="shared" si="77"/>
        <v>-120</v>
      </c>
      <c r="BL473" s="142">
        <f t="shared" si="82"/>
        <v>229</v>
      </c>
      <c r="BM473" s="142">
        <f t="shared" si="83"/>
        <v>7.633333333333333</v>
      </c>
      <c r="BN473" s="142">
        <f t="shared" si="78"/>
        <v>-1708</v>
      </c>
      <c r="BO473" s="142">
        <f t="shared" si="79"/>
        <v>-1657.3333333333333</v>
      </c>
      <c r="BP473" s="142">
        <f t="shared" si="80"/>
        <v>-916</v>
      </c>
    </row>
    <row r="474" spans="1:68" ht="15" customHeight="1">
      <c r="A474">
        <v>7</v>
      </c>
      <c r="BF474" s="142">
        <v>230</v>
      </c>
      <c r="BG474" s="142">
        <f t="shared" si="81"/>
        <v>7.666666666666667</v>
      </c>
      <c r="BH474" s="142">
        <f t="shared" si="75"/>
        <v>-360</v>
      </c>
      <c r="BI474" s="142">
        <f t="shared" si="76"/>
        <v>-280</v>
      </c>
      <c r="BJ474" s="142">
        <f t="shared" si="77"/>
        <v>-120</v>
      </c>
      <c r="BL474" s="142">
        <f t="shared" si="82"/>
        <v>230</v>
      </c>
      <c r="BM474" s="142">
        <f t="shared" si="83"/>
        <v>7.666666666666667</v>
      </c>
      <c r="BN474" s="142">
        <f t="shared" si="78"/>
        <v>-1720</v>
      </c>
      <c r="BO474" s="142">
        <f t="shared" si="79"/>
        <v>-1666.6666666666667</v>
      </c>
      <c r="BP474" s="142">
        <f t="shared" si="80"/>
        <v>-920</v>
      </c>
    </row>
    <row r="475" spans="1:68" ht="15" customHeight="1">
      <c r="A475">
        <v>8</v>
      </c>
      <c r="BF475" s="142">
        <v>231</v>
      </c>
      <c r="BG475" s="142">
        <f t="shared" si="81"/>
        <v>7.7</v>
      </c>
      <c r="BH475" s="142">
        <f t="shared" si="75"/>
        <v>-360</v>
      </c>
      <c r="BI475" s="142">
        <f t="shared" si="76"/>
        <v>-280</v>
      </c>
      <c r="BJ475" s="142">
        <f t="shared" si="77"/>
        <v>-120</v>
      </c>
      <c r="BL475" s="142">
        <f t="shared" si="82"/>
        <v>231</v>
      </c>
      <c r="BM475" s="142">
        <f t="shared" si="83"/>
        <v>7.7</v>
      </c>
      <c r="BN475" s="142">
        <f t="shared" si="78"/>
        <v>-1732</v>
      </c>
      <c r="BO475" s="142">
        <f t="shared" si="79"/>
        <v>-1676</v>
      </c>
      <c r="BP475" s="142">
        <f t="shared" si="80"/>
        <v>-924</v>
      </c>
    </row>
    <row r="476" spans="1:68" ht="15" customHeight="1">
      <c r="A476">
        <v>9</v>
      </c>
      <c r="BF476" s="142">
        <v>232</v>
      </c>
      <c r="BG476" s="142">
        <f t="shared" si="81"/>
        <v>7.733333333333333</v>
      </c>
      <c r="BH476" s="142">
        <f t="shared" si="75"/>
        <v>-360</v>
      </c>
      <c r="BI476" s="142">
        <f t="shared" si="76"/>
        <v>-280</v>
      </c>
      <c r="BJ476" s="142">
        <f t="shared" si="77"/>
        <v>-120</v>
      </c>
      <c r="BL476" s="142">
        <f t="shared" si="82"/>
        <v>232</v>
      </c>
      <c r="BM476" s="142">
        <f t="shared" si="83"/>
        <v>7.733333333333333</v>
      </c>
      <c r="BN476" s="142">
        <f t="shared" si="78"/>
        <v>-1744</v>
      </c>
      <c r="BO476" s="142">
        <f t="shared" si="79"/>
        <v>-1685.3333333333333</v>
      </c>
      <c r="BP476" s="142">
        <f t="shared" si="80"/>
        <v>-928</v>
      </c>
    </row>
    <row r="477" spans="1:68" ht="15" customHeight="1">
      <c r="A477">
        <v>10</v>
      </c>
      <c r="BF477" s="142">
        <v>233</v>
      </c>
      <c r="BG477" s="142">
        <f t="shared" si="81"/>
        <v>7.766666666666667</v>
      </c>
      <c r="BH477" s="142">
        <f t="shared" si="75"/>
        <v>-360</v>
      </c>
      <c r="BI477" s="142">
        <f t="shared" si="76"/>
        <v>-280</v>
      </c>
      <c r="BJ477" s="142">
        <f t="shared" si="77"/>
        <v>-120</v>
      </c>
      <c r="BL477" s="142">
        <f t="shared" si="82"/>
        <v>233</v>
      </c>
      <c r="BM477" s="142">
        <f t="shared" si="83"/>
        <v>7.766666666666667</v>
      </c>
      <c r="BN477" s="142">
        <f t="shared" si="78"/>
        <v>-1756</v>
      </c>
      <c r="BO477" s="142">
        <f t="shared" si="79"/>
        <v>-1694.6666666666667</v>
      </c>
      <c r="BP477" s="142">
        <f t="shared" si="80"/>
        <v>-932</v>
      </c>
    </row>
    <row r="478" spans="1:68" ht="15" customHeight="1">
      <c r="A478">
        <v>11</v>
      </c>
      <c r="BF478" s="142">
        <v>234</v>
      </c>
      <c r="BG478" s="142">
        <f t="shared" si="81"/>
        <v>7.8</v>
      </c>
      <c r="BH478" s="142">
        <f t="shared" si="75"/>
        <v>-360</v>
      </c>
      <c r="BI478" s="142">
        <f t="shared" si="76"/>
        <v>-280</v>
      </c>
      <c r="BJ478" s="142">
        <f t="shared" si="77"/>
        <v>-120</v>
      </c>
      <c r="BL478" s="142">
        <f t="shared" si="82"/>
        <v>234</v>
      </c>
      <c r="BM478" s="142">
        <f t="shared" si="83"/>
        <v>7.8</v>
      </c>
      <c r="BN478" s="142">
        <f t="shared" si="78"/>
        <v>-1768</v>
      </c>
      <c r="BO478" s="142">
        <f t="shared" si="79"/>
        <v>-1704</v>
      </c>
      <c r="BP478" s="142">
        <f t="shared" si="80"/>
        <v>-936</v>
      </c>
    </row>
    <row r="479" spans="1:68" ht="15" customHeight="1">
      <c r="A479">
        <v>12</v>
      </c>
      <c r="BF479" s="142">
        <v>235</v>
      </c>
      <c r="BG479" s="142">
        <f t="shared" si="81"/>
        <v>7.833333333333333</v>
      </c>
      <c r="BH479" s="142">
        <f t="shared" si="75"/>
        <v>-360</v>
      </c>
      <c r="BI479" s="142">
        <f t="shared" si="76"/>
        <v>-280</v>
      </c>
      <c r="BJ479" s="142">
        <f t="shared" si="77"/>
        <v>-120</v>
      </c>
      <c r="BL479" s="142">
        <f t="shared" si="82"/>
        <v>235</v>
      </c>
      <c r="BM479" s="142">
        <f t="shared" si="83"/>
        <v>7.833333333333333</v>
      </c>
      <c r="BN479" s="142">
        <f t="shared" si="78"/>
        <v>-1780</v>
      </c>
      <c r="BO479" s="142">
        <f t="shared" si="79"/>
        <v>-1713.3333333333333</v>
      </c>
      <c r="BP479" s="142">
        <f t="shared" si="80"/>
        <v>-940</v>
      </c>
    </row>
    <row r="480" spans="1:68" ht="15" customHeight="1">
      <c r="A480">
        <v>13</v>
      </c>
      <c r="BF480" s="142">
        <v>236</v>
      </c>
      <c r="BG480" s="142">
        <f t="shared" si="81"/>
        <v>7.866666666666666</v>
      </c>
      <c r="BH480" s="142">
        <f t="shared" si="75"/>
        <v>-360</v>
      </c>
      <c r="BI480" s="142">
        <f t="shared" si="76"/>
        <v>-280</v>
      </c>
      <c r="BJ480" s="142">
        <f t="shared" si="77"/>
        <v>-120</v>
      </c>
      <c r="BL480" s="142">
        <f t="shared" si="82"/>
        <v>236</v>
      </c>
      <c r="BM480" s="142">
        <f t="shared" si="83"/>
        <v>7.866666666666666</v>
      </c>
      <c r="BN480" s="142">
        <f t="shared" si="78"/>
        <v>-1792</v>
      </c>
      <c r="BO480" s="142">
        <f t="shared" si="79"/>
        <v>-1722.6666666666665</v>
      </c>
      <c r="BP480" s="142">
        <f t="shared" si="80"/>
        <v>-944</v>
      </c>
    </row>
    <row r="481" spans="1:68" ht="15" customHeight="1">
      <c r="A481">
        <v>14</v>
      </c>
      <c r="BF481" s="142">
        <v>237</v>
      </c>
      <c r="BG481" s="142">
        <f t="shared" si="81"/>
        <v>7.8999999999999995</v>
      </c>
      <c r="BH481" s="142">
        <f t="shared" si="75"/>
        <v>-360</v>
      </c>
      <c r="BI481" s="142">
        <f t="shared" si="76"/>
        <v>-280</v>
      </c>
      <c r="BJ481" s="142">
        <f t="shared" si="77"/>
        <v>-120</v>
      </c>
      <c r="BL481" s="142">
        <f t="shared" si="82"/>
        <v>237</v>
      </c>
      <c r="BM481" s="142">
        <f t="shared" si="83"/>
        <v>7.8999999999999995</v>
      </c>
      <c r="BN481" s="142">
        <f t="shared" si="78"/>
        <v>-1804</v>
      </c>
      <c r="BO481" s="142">
        <f t="shared" si="79"/>
        <v>-1732</v>
      </c>
      <c r="BP481" s="142">
        <f t="shared" si="80"/>
        <v>-947.9999999999999</v>
      </c>
    </row>
    <row r="482" spans="1:68" ht="15" customHeight="1">
      <c r="A482">
        <v>15</v>
      </c>
      <c r="BF482" s="142">
        <v>238</v>
      </c>
      <c r="BG482" s="142">
        <f t="shared" si="81"/>
        <v>7.933333333333334</v>
      </c>
      <c r="BH482" s="142">
        <f t="shared" si="75"/>
        <v>-360</v>
      </c>
      <c r="BI482" s="142">
        <f t="shared" si="76"/>
        <v>-280</v>
      </c>
      <c r="BJ482" s="142">
        <f t="shared" si="77"/>
        <v>-120</v>
      </c>
      <c r="BL482" s="142">
        <f t="shared" si="82"/>
        <v>238</v>
      </c>
      <c r="BM482" s="142">
        <f t="shared" si="83"/>
        <v>7.933333333333334</v>
      </c>
      <c r="BN482" s="142">
        <f t="shared" si="78"/>
        <v>-1816</v>
      </c>
      <c r="BO482" s="142">
        <f t="shared" si="79"/>
        <v>-1741.3333333333335</v>
      </c>
      <c r="BP482" s="142">
        <f t="shared" si="80"/>
        <v>-952</v>
      </c>
    </row>
    <row r="483" spans="1:68" ht="15" customHeight="1">
      <c r="A483" s="94" t="s">
        <v>591</v>
      </c>
      <c r="BF483" s="142">
        <v>239</v>
      </c>
      <c r="BG483" s="142">
        <f t="shared" si="81"/>
        <v>7.966666666666667</v>
      </c>
      <c r="BH483" s="142">
        <f t="shared" si="75"/>
        <v>-360</v>
      </c>
      <c r="BI483" s="142">
        <f t="shared" si="76"/>
        <v>-280</v>
      </c>
      <c r="BJ483" s="142">
        <f t="shared" si="77"/>
        <v>-120</v>
      </c>
      <c r="BL483" s="142">
        <f t="shared" si="82"/>
        <v>239</v>
      </c>
      <c r="BM483" s="142">
        <f t="shared" si="83"/>
        <v>7.966666666666667</v>
      </c>
      <c r="BN483" s="142">
        <f t="shared" si="78"/>
        <v>-1828</v>
      </c>
      <c r="BO483" s="142">
        <f t="shared" si="79"/>
        <v>-1750.6666666666667</v>
      </c>
      <c r="BP483" s="142">
        <f t="shared" si="80"/>
        <v>-956</v>
      </c>
    </row>
    <row r="484" spans="34:68" ht="15" customHeight="1">
      <c r="AH484" t="s">
        <v>531</v>
      </c>
      <c r="AJ484" s="181">
        <f>AJ292</f>
        <v>80</v>
      </c>
      <c r="AK484" s="181"/>
      <c r="AL484" s="181"/>
      <c r="AM484" t="s">
        <v>118</v>
      </c>
      <c r="BF484" s="142">
        <v>240</v>
      </c>
      <c r="BG484" s="142">
        <f t="shared" si="81"/>
        <v>8</v>
      </c>
      <c r="BH484" s="142">
        <f t="shared" si="75"/>
        <v>-360</v>
      </c>
      <c r="BI484" s="142">
        <f t="shared" si="76"/>
        <v>-280</v>
      </c>
      <c r="BJ484" s="142">
        <f t="shared" si="77"/>
        <v>-120</v>
      </c>
      <c r="BL484" s="142">
        <f t="shared" si="82"/>
        <v>240</v>
      </c>
      <c r="BM484" s="142">
        <f t="shared" si="83"/>
        <v>8</v>
      </c>
      <c r="BN484" s="142">
        <f t="shared" si="78"/>
        <v>-1840</v>
      </c>
      <c r="BO484" s="142">
        <f t="shared" si="79"/>
        <v>-1760</v>
      </c>
      <c r="BP484" s="142">
        <f t="shared" si="80"/>
        <v>-960</v>
      </c>
    </row>
    <row r="485" spans="34:68" ht="15" customHeight="1">
      <c r="AH485" t="s">
        <v>532</v>
      </c>
      <c r="AJ485" s="181">
        <f>AJ293</f>
        <v>160</v>
      </c>
      <c r="AK485" s="181"/>
      <c r="AL485" s="181"/>
      <c r="AM485" t="s">
        <v>118</v>
      </c>
      <c r="BF485" s="142">
        <v>241</v>
      </c>
      <c r="BG485" s="142">
        <f t="shared" si="81"/>
        <v>8.033333333333333</v>
      </c>
      <c r="BH485" s="142">
        <f t="shared" si="75"/>
        <v>-360</v>
      </c>
      <c r="BI485" s="142">
        <f t="shared" si="76"/>
        <v>-280</v>
      </c>
      <c r="BJ485" s="142">
        <f t="shared" si="77"/>
        <v>-120</v>
      </c>
      <c r="BL485" s="142">
        <f t="shared" si="82"/>
        <v>241</v>
      </c>
      <c r="BM485" s="142">
        <f t="shared" si="83"/>
        <v>8.033333333333333</v>
      </c>
      <c r="BN485" s="142">
        <f t="shared" si="78"/>
        <v>-1852</v>
      </c>
      <c r="BO485" s="142">
        <f t="shared" si="79"/>
        <v>-1769.3333333333333</v>
      </c>
      <c r="BP485" s="142">
        <f t="shared" si="80"/>
        <v>-964</v>
      </c>
    </row>
    <row r="486" spans="23:68" ht="15" customHeight="1">
      <c r="W486" t="s">
        <v>536</v>
      </c>
      <c r="Z486" t="s">
        <v>537</v>
      </c>
      <c r="AB486" t="s">
        <v>538</v>
      </c>
      <c r="AH486" t="s">
        <v>533</v>
      </c>
      <c r="AJ486" s="181">
        <f>AJ294</f>
        <v>120</v>
      </c>
      <c r="AK486" s="181"/>
      <c r="AL486" s="181"/>
      <c r="AM486" t="s">
        <v>118</v>
      </c>
      <c r="BF486" s="142">
        <v>242</v>
      </c>
      <c r="BG486" s="142">
        <f t="shared" si="81"/>
        <v>8.066666666666666</v>
      </c>
      <c r="BH486" s="142">
        <f t="shared" si="75"/>
        <v>-360</v>
      </c>
      <c r="BI486" s="142">
        <f t="shared" si="76"/>
        <v>-280</v>
      </c>
      <c r="BJ486" s="142">
        <f t="shared" si="77"/>
        <v>-120</v>
      </c>
      <c r="BL486" s="142">
        <f t="shared" si="82"/>
        <v>242</v>
      </c>
      <c r="BM486" s="142">
        <f t="shared" si="83"/>
        <v>8.066666666666666</v>
      </c>
      <c r="BN486" s="142">
        <f t="shared" si="78"/>
        <v>-1864</v>
      </c>
      <c r="BO486" s="142">
        <f t="shared" si="79"/>
        <v>-1778.6666666666665</v>
      </c>
      <c r="BP486" s="142">
        <f t="shared" si="80"/>
        <v>-968</v>
      </c>
    </row>
    <row r="487" spans="8:68" ht="15" customHeight="1">
      <c r="H487" s="94" t="s">
        <v>605</v>
      </c>
      <c r="AH487" t="s">
        <v>534</v>
      </c>
      <c r="AJ487" s="181">
        <f>AJ295</f>
        <v>3</v>
      </c>
      <c r="AK487" s="181"/>
      <c r="AL487" s="181"/>
      <c r="AM487" t="s">
        <v>6</v>
      </c>
      <c r="BF487" s="142">
        <v>243</v>
      </c>
      <c r="BG487" s="142">
        <f t="shared" si="81"/>
        <v>8.1</v>
      </c>
      <c r="BH487" s="142">
        <f t="shared" si="75"/>
        <v>-360</v>
      </c>
      <c r="BI487" s="142">
        <f t="shared" si="76"/>
        <v>-280</v>
      </c>
      <c r="BJ487" s="142">
        <f t="shared" si="77"/>
        <v>-120</v>
      </c>
      <c r="BL487" s="142">
        <f t="shared" si="82"/>
        <v>243</v>
      </c>
      <c r="BM487" s="142">
        <f t="shared" si="83"/>
        <v>8.1</v>
      </c>
      <c r="BN487" s="142">
        <f t="shared" si="78"/>
        <v>-1876</v>
      </c>
      <c r="BO487" s="142">
        <f t="shared" si="79"/>
        <v>-1788</v>
      </c>
      <c r="BP487" s="142">
        <f t="shared" si="80"/>
        <v>-972</v>
      </c>
    </row>
    <row r="488" spans="1:68" ht="15" customHeight="1">
      <c r="A488" s="94" t="s">
        <v>0</v>
      </c>
      <c r="E488" s="3" t="s">
        <v>90</v>
      </c>
      <c r="U488" s="94" t="s">
        <v>1</v>
      </c>
      <c r="AH488" t="s">
        <v>535</v>
      </c>
      <c r="AJ488" s="181">
        <f>AJ296</f>
        <v>2</v>
      </c>
      <c r="AK488" s="181"/>
      <c r="AL488" s="181"/>
      <c r="AM488" t="s">
        <v>6</v>
      </c>
      <c r="BF488" s="142">
        <v>244</v>
      </c>
      <c r="BG488" s="142">
        <f t="shared" si="81"/>
        <v>8.133333333333333</v>
      </c>
      <c r="BH488" s="142">
        <f t="shared" si="75"/>
        <v>-360</v>
      </c>
      <c r="BI488" s="142">
        <f t="shared" si="76"/>
        <v>-280</v>
      </c>
      <c r="BJ488" s="142">
        <f t="shared" si="77"/>
        <v>-120</v>
      </c>
      <c r="BL488" s="142">
        <f t="shared" si="82"/>
        <v>244</v>
      </c>
      <c r="BM488" s="142">
        <f t="shared" si="83"/>
        <v>8.133333333333333</v>
      </c>
      <c r="BN488" s="142">
        <f t="shared" si="78"/>
        <v>-1888</v>
      </c>
      <c r="BO488" s="142">
        <f t="shared" si="79"/>
        <v>-1797.3333333333333</v>
      </c>
      <c r="BP488" s="142">
        <f t="shared" si="80"/>
        <v>-976</v>
      </c>
    </row>
    <row r="489" spans="12:68" ht="15" customHeight="1">
      <c r="L489" t="s">
        <v>11</v>
      </c>
      <c r="AG489" s="142" t="s">
        <v>348</v>
      </c>
      <c r="AH489" s="142"/>
      <c r="AI489" s="218"/>
      <c r="AJ489" s="218"/>
      <c r="BF489" s="142">
        <v>245</v>
      </c>
      <c r="BG489" s="142">
        <f t="shared" si="81"/>
        <v>8.166666666666666</v>
      </c>
      <c r="BH489" s="142">
        <f t="shared" si="75"/>
        <v>-360</v>
      </c>
      <c r="BI489" s="142">
        <f t="shared" si="76"/>
        <v>-280</v>
      </c>
      <c r="BJ489" s="142">
        <f t="shared" si="77"/>
        <v>-120</v>
      </c>
      <c r="BL489" s="142">
        <f t="shared" si="82"/>
        <v>245</v>
      </c>
      <c r="BM489" s="142">
        <f t="shared" si="83"/>
        <v>8.166666666666666</v>
      </c>
      <c r="BN489" s="142">
        <f t="shared" si="78"/>
        <v>-1899.9999999999998</v>
      </c>
      <c r="BO489" s="142">
        <f t="shared" si="79"/>
        <v>-1806.6666666666665</v>
      </c>
      <c r="BP489" s="142">
        <f t="shared" si="80"/>
        <v>-979.9999999999999</v>
      </c>
    </row>
    <row r="490" spans="33:68" ht="15" customHeight="1">
      <c r="AG490" t="s">
        <v>536</v>
      </c>
      <c r="AJ490" t="s">
        <v>537</v>
      </c>
      <c r="AL490" t="s">
        <v>538</v>
      </c>
      <c r="BF490" s="142">
        <v>246</v>
      </c>
      <c r="BG490" s="142">
        <f t="shared" si="81"/>
        <v>8.2</v>
      </c>
      <c r="BH490" s="142">
        <f t="shared" si="75"/>
        <v>-360</v>
      </c>
      <c r="BI490" s="142">
        <f t="shared" si="76"/>
        <v>-280</v>
      </c>
      <c r="BJ490" s="142">
        <f t="shared" si="77"/>
        <v>-120</v>
      </c>
      <c r="BL490" s="142">
        <f t="shared" si="82"/>
        <v>246</v>
      </c>
      <c r="BM490" s="142">
        <f t="shared" si="83"/>
        <v>8.2</v>
      </c>
      <c r="BN490" s="142">
        <f t="shared" si="78"/>
        <v>-1912</v>
      </c>
      <c r="BO490" s="142">
        <f t="shared" si="79"/>
        <v>-1816</v>
      </c>
      <c r="BP490" s="142">
        <f t="shared" si="80"/>
        <v>-983.9999999999999</v>
      </c>
    </row>
    <row r="491" spans="58:68" ht="15" customHeight="1">
      <c r="BF491" s="142">
        <v>247</v>
      </c>
      <c r="BG491" s="142">
        <f t="shared" si="81"/>
        <v>8.233333333333333</v>
      </c>
      <c r="BH491" s="142">
        <f t="shared" si="75"/>
        <v>-360</v>
      </c>
      <c r="BI491" s="142">
        <f t="shared" si="76"/>
        <v>-280</v>
      </c>
      <c r="BJ491" s="142">
        <f t="shared" si="77"/>
        <v>-120</v>
      </c>
      <c r="BL491" s="142">
        <f t="shared" si="82"/>
        <v>247</v>
      </c>
      <c r="BM491" s="142">
        <f t="shared" si="83"/>
        <v>8.233333333333333</v>
      </c>
      <c r="BN491" s="142">
        <f t="shared" si="78"/>
        <v>-1924</v>
      </c>
      <c r="BO491" s="142">
        <f t="shared" si="79"/>
        <v>-1825.333333333333</v>
      </c>
      <c r="BP491" s="142">
        <f t="shared" si="80"/>
        <v>-987.9999999999999</v>
      </c>
    </row>
    <row r="492" spans="1:68" ht="15" customHeight="1">
      <c r="A492" s="3" t="s">
        <v>606</v>
      </c>
      <c r="I492" t="s">
        <v>536</v>
      </c>
      <c r="L492" t="s">
        <v>537</v>
      </c>
      <c r="N492" t="s">
        <v>538</v>
      </c>
      <c r="AI492" t="s">
        <v>543</v>
      </c>
      <c r="AK492" t="s">
        <v>544</v>
      </c>
      <c r="BF492" s="142">
        <v>248</v>
      </c>
      <c r="BG492" s="142">
        <f t="shared" si="81"/>
        <v>8.266666666666666</v>
      </c>
      <c r="BH492" s="142">
        <f t="shared" si="75"/>
        <v>-360</v>
      </c>
      <c r="BI492" s="142">
        <f t="shared" si="76"/>
        <v>-280</v>
      </c>
      <c r="BJ492" s="142">
        <f t="shared" si="77"/>
        <v>-120</v>
      </c>
      <c r="BL492" s="142">
        <f t="shared" si="82"/>
        <v>248</v>
      </c>
      <c r="BM492" s="142">
        <f t="shared" si="83"/>
        <v>8.266666666666666</v>
      </c>
      <c r="BN492" s="142">
        <f t="shared" si="78"/>
        <v>-1935.9999999999995</v>
      </c>
      <c r="BO492" s="142">
        <f t="shared" si="79"/>
        <v>-1834.6666666666665</v>
      </c>
      <c r="BP492" s="142">
        <f t="shared" si="80"/>
        <v>-991.9999999999999</v>
      </c>
    </row>
    <row r="493" spans="33:68" ht="15" customHeight="1">
      <c r="AG493" t="s">
        <v>79</v>
      </c>
      <c r="AH493" s="181">
        <f>AA296</f>
        <v>20</v>
      </c>
      <c r="AI493" s="181"/>
      <c r="AJ493" s="181"/>
      <c r="AK493" s="181"/>
      <c r="AL493" t="s">
        <v>6</v>
      </c>
      <c r="BF493" s="142">
        <v>249</v>
      </c>
      <c r="BG493" s="142">
        <f t="shared" si="81"/>
        <v>8.3</v>
      </c>
      <c r="BH493" s="142">
        <f t="shared" si="75"/>
        <v>-360</v>
      </c>
      <c r="BI493" s="142">
        <f t="shared" si="76"/>
        <v>-280</v>
      </c>
      <c r="BJ493" s="142">
        <f t="shared" si="77"/>
        <v>-120</v>
      </c>
      <c r="BL493" s="142">
        <f t="shared" si="82"/>
        <v>249</v>
      </c>
      <c r="BM493" s="142">
        <f t="shared" si="83"/>
        <v>8.3</v>
      </c>
      <c r="BN493" s="142">
        <f t="shared" si="78"/>
        <v>-1948</v>
      </c>
      <c r="BO493" s="142">
        <f t="shared" si="79"/>
        <v>-1844</v>
      </c>
      <c r="BP493" s="142">
        <f t="shared" si="80"/>
        <v>-996.0000000000001</v>
      </c>
    </row>
    <row r="494" spans="1:68" ht="15" customHeight="1">
      <c r="A494" s="99" t="s">
        <v>540</v>
      </c>
      <c r="B494" t="s">
        <v>541</v>
      </c>
      <c r="Z494" t="s">
        <v>537</v>
      </c>
      <c r="AB494" t="s">
        <v>538</v>
      </c>
      <c r="BF494" s="142">
        <v>250</v>
      </c>
      <c r="BG494" s="142">
        <f t="shared" si="81"/>
        <v>8.333333333333334</v>
      </c>
      <c r="BH494" s="142">
        <f t="shared" si="75"/>
        <v>-360</v>
      </c>
      <c r="BI494" s="142">
        <f t="shared" si="76"/>
        <v>-280</v>
      </c>
      <c r="BJ494" s="142">
        <f t="shared" si="77"/>
        <v>-120</v>
      </c>
      <c r="BL494" s="142">
        <f t="shared" si="82"/>
        <v>250</v>
      </c>
      <c r="BM494" s="142">
        <f t="shared" si="83"/>
        <v>8.333333333333334</v>
      </c>
      <c r="BN494" s="142">
        <f t="shared" si="78"/>
        <v>-1960.0000000000002</v>
      </c>
      <c r="BO494" s="142">
        <f t="shared" si="79"/>
        <v>-1853.3333333333335</v>
      </c>
      <c r="BP494" s="142">
        <f t="shared" si="80"/>
        <v>-1000.0000000000001</v>
      </c>
    </row>
    <row r="495" spans="29:68" ht="15" customHeight="1">
      <c r="AC495" s="143" t="s">
        <v>601</v>
      </c>
      <c r="AD495" s="143"/>
      <c r="AE495" s="143"/>
      <c r="AF495" s="143"/>
      <c r="AG495" s="143"/>
      <c r="AH495" s="143"/>
      <c r="AI495" s="143"/>
      <c r="AJ495" s="143"/>
      <c r="AK495" s="143"/>
      <c r="AL495" s="143"/>
      <c r="AM495" s="143"/>
      <c r="BF495" s="142">
        <v>251</v>
      </c>
      <c r="BG495" s="142">
        <f t="shared" si="81"/>
        <v>8.366666666666667</v>
      </c>
      <c r="BH495" s="142">
        <f t="shared" si="75"/>
        <v>-360</v>
      </c>
      <c r="BI495" s="142">
        <f t="shared" si="76"/>
        <v>-280</v>
      </c>
      <c r="BJ495" s="142">
        <f t="shared" si="77"/>
        <v>-120</v>
      </c>
      <c r="BL495" s="142">
        <f t="shared" si="82"/>
        <v>251</v>
      </c>
      <c r="BM495" s="142">
        <f t="shared" si="83"/>
        <v>8.366666666666667</v>
      </c>
      <c r="BN495" s="142">
        <f t="shared" si="78"/>
        <v>-1972</v>
      </c>
      <c r="BO495" s="142">
        <f t="shared" si="79"/>
        <v>-1862.6666666666667</v>
      </c>
      <c r="BP495" s="142">
        <f t="shared" si="80"/>
        <v>-1004</v>
      </c>
    </row>
    <row r="496" spans="23:68" ht="15" customHeight="1">
      <c r="W496" t="s">
        <v>536</v>
      </c>
      <c r="AC496" s="143" t="s">
        <v>602</v>
      </c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BF496" s="142">
        <v>252</v>
      </c>
      <c r="BG496" s="142">
        <f t="shared" si="81"/>
        <v>8.4</v>
      </c>
      <c r="BH496" s="142">
        <f t="shared" si="75"/>
        <v>-360</v>
      </c>
      <c r="BI496" s="142">
        <f t="shared" si="76"/>
        <v>-280</v>
      </c>
      <c r="BJ496" s="142">
        <f t="shared" si="77"/>
        <v>-120</v>
      </c>
      <c r="BL496" s="142">
        <f t="shared" si="82"/>
        <v>252</v>
      </c>
      <c r="BM496" s="142">
        <f t="shared" si="83"/>
        <v>8.4</v>
      </c>
      <c r="BN496" s="142">
        <f t="shared" si="78"/>
        <v>-1984</v>
      </c>
      <c r="BO496" s="142">
        <f t="shared" si="79"/>
        <v>-1872</v>
      </c>
      <c r="BP496" s="142">
        <f t="shared" si="80"/>
        <v>-1008</v>
      </c>
    </row>
    <row r="497" spans="1:68" ht="15" customHeight="1">
      <c r="A497" s="3" t="s">
        <v>606</v>
      </c>
      <c r="AC497" s="143" t="s">
        <v>603</v>
      </c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BF497" s="142">
        <v>253</v>
      </c>
      <c r="BG497" s="142">
        <f t="shared" si="81"/>
        <v>8.433333333333334</v>
      </c>
      <c r="BH497" s="142">
        <f t="shared" si="75"/>
        <v>-360</v>
      </c>
      <c r="BI497" s="142">
        <f t="shared" si="76"/>
        <v>-280</v>
      </c>
      <c r="BJ497" s="142">
        <f t="shared" si="77"/>
        <v>-120</v>
      </c>
      <c r="BL497" s="142">
        <f t="shared" si="82"/>
        <v>253</v>
      </c>
      <c r="BM497" s="142">
        <f t="shared" si="83"/>
        <v>8.433333333333334</v>
      </c>
      <c r="BN497" s="142">
        <f t="shared" si="78"/>
        <v>-1996.0000000000002</v>
      </c>
      <c r="BO497" s="142">
        <f t="shared" si="79"/>
        <v>-1881.3333333333335</v>
      </c>
      <c r="BP497" s="142">
        <f t="shared" si="80"/>
        <v>-1012</v>
      </c>
    </row>
    <row r="498" spans="29:68" ht="15" customHeight="1">
      <c r="AC498" s="143" t="s">
        <v>604</v>
      </c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T498" s="142" t="s">
        <v>539</v>
      </c>
      <c r="AU498" s="147" t="s">
        <v>90</v>
      </c>
      <c r="AV498" s="148" t="s">
        <v>674</v>
      </c>
      <c r="AW498" s="148" t="s">
        <v>675</v>
      </c>
      <c r="AX498" s="148" t="s">
        <v>676</v>
      </c>
      <c r="AY498" s="148" t="s">
        <v>677</v>
      </c>
      <c r="AZ498" s="148" t="s">
        <v>678</v>
      </c>
      <c r="BA498" s="148" t="s">
        <v>679</v>
      </c>
      <c r="BB498" s="148" t="s">
        <v>680</v>
      </c>
      <c r="BC498" s="148" t="s">
        <v>681</v>
      </c>
      <c r="BD498" s="148" t="s">
        <v>682</v>
      </c>
      <c r="BF498" s="142">
        <v>254</v>
      </c>
      <c r="BG498" s="142">
        <f t="shared" si="81"/>
        <v>8.466666666666667</v>
      </c>
      <c r="BH498" s="142">
        <f t="shared" si="75"/>
        <v>-360</v>
      </c>
      <c r="BI498" s="142">
        <f t="shared" si="76"/>
        <v>-280</v>
      </c>
      <c r="BJ498" s="142">
        <f t="shared" si="77"/>
        <v>-120</v>
      </c>
      <c r="BL498" s="142">
        <f t="shared" si="82"/>
        <v>254</v>
      </c>
      <c r="BM498" s="142">
        <f t="shared" si="83"/>
        <v>8.466666666666667</v>
      </c>
      <c r="BN498" s="142">
        <f t="shared" si="78"/>
        <v>-2008</v>
      </c>
      <c r="BO498" s="142">
        <f t="shared" si="79"/>
        <v>-1890.6666666666667</v>
      </c>
      <c r="BP498" s="142">
        <f t="shared" si="80"/>
        <v>-1016</v>
      </c>
    </row>
    <row r="499" spans="6:68" ht="15" customHeight="1">
      <c r="F499" t="s">
        <v>536</v>
      </c>
      <c r="I499" t="s">
        <v>537</v>
      </c>
      <c r="K499" t="s">
        <v>538</v>
      </c>
      <c r="Y499" t="s">
        <v>592</v>
      </c>
      <c r="AT499" s="142">
        <v>0</v>
      </c>
      <c r="AU499" s="142">
        <v>0</v>
      </c>
      <c r="AV499" s="149">
        <f aca="true" t="shared" si="91" ref="AV499:AV519">($AJ$292*($AA$296-$AU499)+$AJ$293*($AA$296-$AJ$295-$AU499)+$AJ$294*($AA$296-$AJ$295-$AJ$296-$AU499))/$AA$296</f>
        <v>306</v>
      </c>
      <c r="AW499" s="149">
        <f>AV499*$AU499</f>
        <v>0</v>
      </c>
      <c r="AX499" s="149">
        <f aca="true" t="shared" si="92" ref="AX499:AX519">($AJ$292*($AA$296+$AJ$295-AU499)+$AJ$293*($AA$296-AU499)+$AJ$294*($AA$296-$AJ$296-AU499))/$AA$296</f>
        <v>360</v>
      </c>
      <c r="AY499" s="149">
        <f aca="true" t="shared" si="93" ref="AY499:AY519">AX499*AU499-$AJ$292*$AJ$295</f>
        <v>-240</v>
      </c>
      <c r="AZ499" s="149">
        <f aca="true" t="shared" si="94" ref="AZ499:AZ519">($AJ$292*($AA$296+$AJ$295+$AJ$296-$AU499)+$AJ$293*($AA$296+$AJ$296-$AU499)+$AJ$294*($AA$296-$AU499))/$AA$296</f>
        <v>396</v>
      </c>
      <c r="BA499" s="149">
        <f aca="true" t="shared" si="95" ref="BA499:BA519">AZ499*$AU499-$AJ$292*($AJ$295+$AJ$296)-$AJ$293*$AJ$296</f>
        <v>-720</v>
      </c>
      <c r="BB499" s="142">
        <f>IF(AW499&lt;0,"",AW499)</f>
        <v>0</v>
      </c>
      <c r="BC499" s="142">
        <f>IF(AY499&lt;0,"",AY499)</f>
      </c>
      <c r="BD499" s="142">
        <f>IF(BA499&lt;0,"",BA499)</f>
      </c>
      <c r="BF499" s="142">
        <v>255</v>
      </c>
      <c r="BG499" s="142">
        <f t="shared" si="81"/>
        <v>8.5</v>
      </c>
      <c r="BH499" s="142">
        <f t="shared" si="75"/>
        <v>-360</v>
      </c>
      <c r="BI499" s="142">
        <f t="shared" si="76"/>
        <v>-280</v>
      </c>
      <c r="BJ499" s="142">
        <f t="shared" si="77"/>
        <v>-120</v>
      </c>
      <c r="BL499" s="142">
        <f t="shared" si="82"/>
        <v>255</v>
      </c>
      <c r="BM499" s="142">
        <f t="shared" si="83"/>
        <v>8.5</v>
      </c>
      <c r="BN499" s="142">
        <f t="shared" si="78"/>
        <v>-2020</v>
      </c>
      <c r="BO499" s="142">
        <f t="shared" si="79"/>
        <v>-1900</v>
      </c>
      <c r="BP499" s="142">
        <f t="shared" si="80"/>
        <v>-1020</v>
      </c>
    </row>
    <row r="500" spans="1:68" ht="15" customHeight="1">
      <c r="A500" s="3" t="s">
        <v>606</v>
      </c>
      <c r="Y500" t="s">
        <v>593</v>
      </c>
      <c r="AT500" s="142">
        <v>1</v>
      </c>
      <c r="AU500" s="142">
        <f aca="true" t="shared" si="96" ref="AU500:AU518">$AA$296/$AB$292*AT500</f>
        <v>1</v>
      </c>
      <c r="AV500" s="149">
        <f t="shared" si="91"/>
        <v>288</v>
      </c>
      <c r="AW500" s="149">
        <f aca="true" t="shared" si="97" ref="AW500:AW519">AV500*$AU500</f>
        <v>288</v>
      </c>
      <c r="AX500" s="149">
        <f t="shared" si="92"/>
        <v>342</v>
      </c>
      <c r="AY500" s="149">
        <f t="shared" si="93"/>
        <v>102</v>
      </c>
      <c r="AZ500" s="149">
        <f t="shared" si="94"/>
        <v>378</v>
      </c>
      <c r="BA500" s="149">
        <f t="shared" si="95"/>
        <v>-342</v>
      </c>
      <c r="BB500" s="142">
        <f aca="true" t="shared" si="98" ref="BB500:BB519">IF(AW500&lt;0,"",AW500)</f>
        <v>288</v>
      </c>
      <c r="BC500" s="142">
        <f aca="true" t="shared" si="99" ref="BC500:BC519">IF(AY500&lt;0,"",AY500)</f>
        <v>102</v>
      </c>
      <c r="BD500" s="142">
        <f aca="true" t="shared" si="100" ref="BD500:BD519">IF(BA500&lt;0,"",BA500)</f>
      </c>
      <c r="BF500" s="142">
        <v>256</v>
      </c>
      <c r="BG500" s="142">
        <f t="shared" si="81"/>
        <v>8.533333333333333</v>
      </c>
      <c r="BH500" s="142">
        <f t="shared" si="75"/>
        <v>-360</v>
      </c>
      <c r="BI500" s="142">
        <f t="shared" si="76"/>
        <v>-280</v>
      </c>
      <c r="BJ500" s="142">
        <f t="shared" si="77"/>
        <v>-120</v>
      </c>
      <c r="BL500" s="142">
        <f t="shared" si="82"/>
        <v>256</v>
      </c>
      <c r="BM500" s="142">
        <f t="shared" si="83"/>
        <v>8.533333333333333</v>
      </c>
      <c r="BN500" s="142">
        <f t="shared" si="78"/>
        <v>-2032</v>
      </c>
      <c r="BO500" s="142">
        <f t="shared" si="79"/>
        <v>-1909.3333333333333</v>
      </c>
      <c r="BP500" s="142">
        <f t="shared" si="80"/>
        <v>-1024</v>
      </c>
    </row>
    <row r="501" spans="25:68" ht="15" customHeight="1">
      <c r="Y501" t="s">
        <v>594</v>
      </c>
      <c r="AT501" s="142">
        <v>2</v>
      </c>
      <c r="AU501" s="142">
        <f t="shared" si="96"/>
        <v>2</v>
      </c>
      <c r="AV501" s="149">
        <f t="shared" si="91"/>
        <v>270</v>
      </c>
      <c r="AW501" s="149">
        <f t="shared" si="97"/>
        <v>540</v>
      </c>
      <c r="AX501" s="149">
        <f t="shared" si="92"/>
        <v>324</v>
      </c>
      <c r="AY501" s="149">
        <f t="shared" si="93"/>
        <v>408</v>
      </c>
      <c r="AZ501" s="149">
        <f t="shared" si="94"/>
        <v>360</v>
      </c>
      <c r="BA501" s="149">
        <f t="shared" si="95"/>
        <v>0</v>
      </c>
      <c r="BB501" s="142">
        <f t="shared" si="98"/>
        <v>540</v>
      </c>
      <c r="BC501" s="142">
        <f t="shared" si="99"/>
        <v>408</v>
      </c>
      <c r="BD501" s="142">
        <f t="shared" si="100"/>
        <v>0</v>
      </c>
      <c r="BF501" s="142">
        <v>257</v>
      </c>
      <c r="BG501" s="142">
        <f t="shared" si="81"/>
        <v>8.566666666666666</v>
      </c>
      <c r="BH501" s="142">
        <f aca="true" t="shared" si="101" ref="BH501:BH544">IF($AJ$248&gt;$BG501,-$AJ$245,IF(($AJ$248+$AJ$249)&gt;$BG501,(-$AJ$245-$AJ$246),(-$AJ$245-$AJ$246-$AJ$247)))</f>
        <v>-360</v>
      </c>
      <c r="BI501" s="142">
        <f aca="true" t="shared" si="102" ref="BI501:BI544">IF($AJ$249&gt;$BG501,-$AJ$246,(-$AJ$246-$AJ$247))</f>
        <v>-280</v>
      </c>
      <c r="BJ501" s="142">
        <f aca="true" t="shared" si="103" ref="BJ501:BJ544">-$AJ$247</f>
        <v>-120</v>
      </c>
      <c r="BL501" s="142">
        <f t="shared" si="82"/>
        <v>257</v>
      </c>
      <c r="BM501" s="142">
        <f t="shared" si="83"/>
        <v>8.566666666666666</v>
      </c>
      <c r="BN501" s="142">
        <f aca="true" t="shared" si="104" ref="BN501:BN544">IF($AJ$248&gt;$BM501,-$AJ$245*$BM501,IF(($AJ$248+$AJ$249)&gt;$BM501,-$AJ$245*$BM501-$AJ$246*($BM501-$AJ$248),-$AJ$245*$BM501-$AJ$246*($BM501-$AJ$248)-$AJ$247*($BM501-$AJ$248-$AJ$249)))</f>
        <v>-2043.9999999999998</v>
      </c>
      <c r="BO501" s="142">
        <f aca="true" t="shared" si="105" ref="BO501:BO544">IF($AJ$249&gt;$BM501,-$AJ$246*$BM501,-$AJ$246*$BM501-$AJ$247*($BM501-$AJ$249))</f>
        <v>-1918.6666666666665</v>
      </c>
      <c r="BP501" s="142">
        <f aca="true" t="shared" si="106" ref="BP501:BP544">-$AJ$247*$BM501</f>
        <v>-1028</v>
      </c>
    </row>
    <row r="502" spans="1:68" ht="15" customHeight="1">
      <c r="A502" s="99" t="s">
        <v>111</v>
      </c>
      <c r="B502" t="s">
        <v>541</v>
      </c>
      <c r="Y502" t="s">
        <v>595</v>
      </c>
      <c r="AT502" s="142">
        <v>3</v>
      </c>
      <c r="AU502" s="142">
        <f t="shared" si="96"/>
        <v>3</v>
      </c>
      <c r="AV502" s="149">
        <f t="shared" si="91"/>
        <v>252</v>
      </c>
      <c r="AW502" s="149">
        <f t="shared" si="97"/>
        <v>756</v>
      </c>
      <c r="AX502" s="149">
        <f t="shared" si="92"/>
        <v>306</v>
      </c>
      <c r="AY502" s="149">
        <f t="shared" si="93"/>
        <v>678</v>
      </c>
      <c r="AZ502" s="149">
        <f t="shared" si="94"/>
        <v>342</v>
      </c>
      <c r="BA502" s="149">
        <f t="shared" si="95"/>
        <v>306</v>
      </c>
      <c r="BB502" s="142">
        <f t="shared" si="98"/>
        <v>756</v>
      </c>
      <c r="BC502" s="142">
        <f t="shared" si="99"/>
        <v>678</v>
      </c>
      <c r="BD502" s="142">
        <f t="shared" si="100"/>
        <v>306</v>
      </c>
      <c r="BF502" s="142">
        <v>258</v>
      </c>
      <c r="BG502" s="142">
        <f aca="true" t="shared" si="107" ref="BG502:BG544">$AA$249/300*BF502</f>
        <v>8.6</v>
      </c>
      <c r="BH502" s="142">
        <f t="shared" si="101"/>
        <v>-360</v>
      </c>
      <c r="BI502" s="142">
        <f t="shared" si="102"/>
        <v>-280</v>
      </c>
      <c r="BJ502" s="142">
        <f t="shared" si="103"/>
        <v>-120</v>
      </c>
      <c r="BL502" s="142">
        <f aca="true" t="shared" si="108" ref="BL502:BL544">BF502</f>
        <v>258</v>
      </c>
      <c r="BM502" s="142">
        <f aca="true" t="shared" si="109" ref="BM502:BM544">BG502</f>
        <v>8.6</v>
      </c>
      <c r="BN502" s="142">
        <f t="shared" si="104"/>
        <v>-2056</v>
      </c>
      <c r="BO502" s="142">
        <f t="shared" si="105"/>
        <v>-1928</v>
      </c>
      <c r="BP502" s="142">
        <f t="shared" si="106"/>
        <v>-1032</v>
      </c>
    </row>
    <row r="503" spans="25:68" ht="15" customHeight="1">
      <c r="Y503" t="s">
        <v>596</v>
      </c>
      <c r="AT503" s="142">
        <v>4</v>
      </c>
      <c r="AU503" s="142">
        <f t="shared" si="96"/>
        <v>4</v>
      </c>
      <c r="AV503" s="149">
        <f t="shared" si="91"/>
        <v>234</v>
      </c>
      <c r="AW503" s="149">
        <f t="shared" si="97"/>
        <v>936</v>
      </c>
      <c r="AX503" s="149">
        <f t="shared" si="92"/>
        <v>288</v>
      </c>
      <c r="AY503" s="149">
        <f t="shared" si="93"/>
        <v>912</v>
      </c>
      <c r="AZ503" s="149">
        <f t="shared" si="94"/>
        <v>324</v>
      </c>
      <c r="BA503" s="149">
        <f t="shared" si="95"/>
        <v>576</v>
      </c>
      <c r="BB503" s="142">
        <f t="shared" si="98"/>
        <v>936</v>
      </c>
      <c r="BC503" s="142">
        <f t="shared" si="99"/>
        <v>912</v>
      </c>
      <c r="BD503" s="142">
        <f t="shared" si="100"/>
        <v>576</v>
      </c>
      <c r="BF503" s="142">
        <v>259</v>
      </c>
      <c r="BG503" s="142">
        <f t="shared" si="107"/>
        <v>8.633333333333333</v>
      </c>
      <c r="BH503" s="142">
        <f t="shared" si="101"/>
        <v>-360</v>
      </c>
      <c r="BI503" s="142">
        <f t="shared" si="102"/>
        <v>-280</v>
      </c>
      <c r="BJ503" s="142">
        <f t="shared" si="103"/>
        <v>-120</v>
      </c>
      <c r="BL503" s="142">
        <f t="shared" si="108"/>
        <v>259</v>
      </c>
      <c r="BM503" s="142">
        <f t="shared" si="109"/>
        <v>8.633333333333333</v>
      </c>
      <c r="BN503" s="142">
        <f t="shared" si="104"/>
        <v>-2068</v>
      </c>
      <c r="BO503" s="142">
        <f t="shared" si="105"/>
        <v>-1937.3333333333333</v>
      </c>
      <c r="BP503" s="142">
        <f t="shared" si="106"/>
        <v>-1036</v>
      </c>
    </row>
    <row r="504" spans="4:68" ht="15" customHeight="1">
      <c r="D504" t="s">
        <v>536</v>
      </c>
      <c r="G504" t="s">
        <v>537</v>
      </c>
      <c r="I504" t="s">
        <v>538</v>
      </c>
      <c r="Y504" t="s">
        <v>597</v>
      </c>
      <c r="AT504" s="142">
        <v>5</v>
      </c>
      <c r="AU504" s="142">
        <f t="shared" si="96"/>
        <v>5</v>
      </c>
      <c r="AV504" s="149">
        <f t="shared" si="91"/>
        <v>216</v>
      </c>
      <c r="AW504" s="149">
        <f t="shared" si="97"/>
        <v>1080</v>
      </c>
      <c r="AX504" s="149">
        <f t="shared" si="92"/>
        <v>270</v>
      </c>
      <c r="AY504" s="149">
        <f t="shared" si="93"/>
        <v>1110</v>
      </c>
      <c r="AZ504" s="149">
        <f t="shared" si="94"/>
        <v>306</v>
      </c>
      <c r="BA504" s="149">
        <f t="shared" si="95"/>
        <v>810</v>
      </c>
      <c r="BB504" s="142">
        <f t="shared" si="98"/>
        <v>1080</v>
      </c>
      <c r="BC504" s="142">
        <f t="shared" si="99"/>
        <v>1110</v>
      </c>
      <c r="BD504" s="142">
        <f t="shared" si="100"/>
        <v>810</v>
      </c>
      <c r="BF504" s="142">
        <v>260</v>
      </c>
      <c r="BG504" s="142">
        <f t="shared" si="107"/>
        <v>8.666666666666666</v>
      </c>
      <c r="BH504" s="142">
        <f t="shared" si="101"/>
        <v>-360</v>
      </c>
      <c r="BI504" s="142">
        <f t="shared" si="102"/>
        <v>-280</v>
      </c>
      <c r="BJ504" s="142">
        <f t="shared" si="103"/>
        <v>-120</v>
      </c>
      <c r="BL504" s="142">
        <f t="shared" si="108"/>
        <v>260</v>
      </c>
      <c r="BM504" s="142">
        <f t="shared" si="109"/>
        <v>8.666666666666666</v>
      </c>
      <c r="BN504" s="142">
        <f t="shared" si="104"/>
        <v>-2079.9999999999995</v>
      </c>
      <c r="BO504" s="142">
        <f t="shared" si="105"/>
        <v>-1946.6666666666665</v>
      </c>
      <c r="BP504" s="142">
        <f t="shared" si="106"/>
        <v>-1040</v>
      </c>
    </row>
    <row r="505" spans="1:68" ht="15" customHeight="1">
      <c r="A505" s="3" t="s">
        <v>606</v>
      </c>
      <c r="Y505" t="s">
        <v>598</v>
      </c>
      <c r="AT505" s="142">
        <v>6</v>
      </c>
      <c r="AU505" s="142">
        <f t="shared" si="96"/>
        <v>6</v>
      </c>
      <c r="AV505" s="149">
        <f t="shared" si="91"/>
        <v>198</v>
      </c>
      <c r="AW505" s="149">
        <f t="shared" si="97"/>
        <v>1188</v>
      </c>
      <c r="AX505" s="149">
        <f t="shared" si="92"/>
        <v>252</v>
      </c>
      <c r="AY505" s="149">
        <f t="shared" si="93"/>
        <v>1272</v>
      </c>
      <c r="AZ505" s="149">
        <f t="shared" si="94"/>
        <v>288</v>
      </c>
      <c r="BA505" s="149">
        <f t="shared" si="95"/>
        <v>1008</v>
      </c>
      <c r="BB505" s="142">
        <f t="shared" si="98"/>
        <v>1188</v>
      </c>
      <c r="BC505" s="142">
        <f t="shared" si="99"/>
        <v>1272</v>
      </c>
      <c r="BD505" s="142">
        <f t="shared" si="100"/>
        <v>1008</v>
      </c>
      <c r="BF505" s="142">
        <v>261</v>
      </c>
      <c r="BG505" s="142">
        <f t="shared" si="107"/>
        <v>8.7</v>
      </c>
      <c r="BH505" s="142">
        <f t="shared" si="101"/>
        <v>-360</v>
      </c>
      <c r="BI505" s="142">
        <f t="shared" si="102"/>
        <v>-280</v>
      </c>
      <c r="BJ505" s="142">
        <f t="shared" si="103"/>
        <v>-120</v>
      </c>
      <c r="BL505" s="142">
        <f t="shared" si="108"/>
        <v>261</v>
      </c>
      <c r="BM505" s="142">
        <f t="shared" si="109"/>
        <v>8.7</v>
      </c>
      <c r="BN505" s="142">
        <f t="shared" si="104"/>
        <v>-2092</v>
      </c>
      <c r="BO505" s="142">
        <f t="shared" si="105"/>
        <v>-1956</v>
      </c>
      <c r="BP505" s="142">
        <f t="shared" si="106"/>
        <v>-1044</v>
      </c>
    </row>
    <row r="506" spans="25:68" ht="15" customHeight="1">
      <c r="Y506" t="s">
        <v>599</v>
      </c>
      <c r="AT506" s="142">
        <v>7</v>
      </c>
      <c r="AU506" s="142">
        <f t="shared" si="96"/>
        <v>7</v>
      </c>
      <c r="AV506" s="149">
        <f t="shared" si="91"/>
        <v>180</v>
      </c>
      <c r="AW506" s="149">
        <f t="shared" si="97"/>
        <v>1260</v>
      </c>
      <c r="AX506" s="149">
        <f t="shared" si="92"/>
        <v>234</v>
      </c>
      <c r="AY506" s="149">
        <f t="shared" si="93"/>
        <v>1398</v>
      </c>
      <c r="AZ506" s="149">
        <f t="shared" si="94"/>
        <v>270</v>
      </c>
      <c r="BA506" s="149">
        <f t="shared" si="95"/>
        <v>1170</v>
      </c>
      <c r="BB506" s="142">
        <f t="shared" si="98"/>
        <v>1260</v>
      </c>
      <c r="BC506" s="142">
        <f t="shared" si="99"/>
        <v>1398</v>
      </c>
      <c r="BD506" s="142">
        <f t="shared" si="100"/>
        <v>1170</v>
      </c>
      <c r="BF506" s="142">
        <v>262</v>
      </c>
      <c r="BG506" s="142">
        <f t="shared" si="107"/>
        <v>8.733333333333333</v>
      </c>
      <c r="BH506" s="142">
        <f t="shared" si="101"/>
        <v>-360</v>
      </c>
      <c r="BI506" s="142">
        <f t="shared" si="102"/>
        <v>-280</v>
      </c>
      <c r="BJ506" s="142">
        <f t="shared" si="103"/>
        <v>-120</v>
      </c>
      <c r="BL506" s="142">
        <f t="shared" si="108"/>
        <v>262</v>
      </c>
      <c r="BM506" s="142">
        <f t="shared" si="109"/>
        <v>8.733333333333333</v>
      </c>
      <c r="BN506" s="142">
        <f t="shared" si="104"/>
        <v>-2104</v>
      </c>
      <c r="BO506" s="142">
        <f t="shared" si="105"/>
        <v>-1965.333333333333</v>
      </c>
      <c r="BP506" s="142">
        <f t="shared" si="106"/>
        <v>-1048</v>
      </c>
    </row>
    <row r="507" spans="1:68" ht="15" customHeight="1">
      <c r="A507" s="99" t="s">
        <v>542</v>
      </c>
      <c r="B507" t="s">
        <v>541</v>
      </c>
      <c r="Y507" t="s">
        <v>600</v>
      </c>
      <c r="AT507" s="142">
        <v>8</v>
      </c>
      <c r="AU507" s="142">
        <f t="shared" si="96"/>
        <v>8</v>
      </c>
      <c r="AV507" s="149">
        <f t="shared" si="91"/>
        <v>162</v>
      </c>
      <c r="AW507" s="149">
        <f t="shared" si="97"/>
        <v>1296</v>
      </c>
      <c r="AX507" s="149">
        <f t="shared" si="92"/>
        <v>216</v>
      </c>
      <c r="AY507" s="149">
        <f t="shared" si="93"/>
        <v>1488</v>
      </c>
      <c r="AZ507" s="149">
        <f t="shared" si="94"/>
        <v>252</v>
      </c>
      <c r="BA507" s="149">
        <f t="shared" si="95"/>
        <v>1296</v>
      </c>
      <c r="BB507" s="142">
        <f t="shared" si="98"/>
        <v>1296</v>
      </c>
      <c r="BC507" s="142">
        <f t="shared" si="99"/>
        <v>1488</v>
      </c>
      <c r="BD507" s="142">
        <f t="shared" si="100"/>
        <v>1296</v>
      </c>
      <c r="BF507" s="142">
        <v>263</v>
      </c>
      <c r="BG507" s="142">
        <f t="shared" si="107"/>
        <v>8.766666666666666</v>
      </c>
      <c r="BH507" s="142">
        <f t="shared" si="101"/>
        <v>-360</v>
      </c>
      <c r="BI507" s="142">
        <f t="shared" si="102"/>
        <v>-280</v>
      </c>
      <c r="BJ507" s="142">
        <f t="shared" si="103"/>
        <v>-120</v>
      </c>
      <c r="BL507" s="142">
        <f t="shared" si="108"/>
        <v>263</v>
      </c>
      <c r="BM507" s="142">
        <f t="shared" si="109"/>
        <v>8.766666666666666</v>
      </c>
      <c r="BN507" s="142">
        <f t="shared" si="104"/>
        <v>-2115.9999999999995</v>
      </c>
      <c r="BO507" s="142">
        <f t="shared" si="105"/>
        <v>-1974.6666666666665</v>
      </c>
      <c r="BP507" s="142">
        <f t="shared" si="106"/>
        <v>-1052</v>
      </c>
    </row>
    <row r="508" spans="46:68" ht="15" customHeight="1">
      <c r="AT508" s="142">
        <v>9</v>
      </c>
      <c r="AU508" s="142">
        <f t="shared" si="96"/>
        <v>9</v>
      </c>
      <c r="AV508" s="149">
        <f t="shared" si="91"/>
        <v>144</v>
      </c>
      <c r="AW508" s="149">
        <f t="shared" si="97"/>
        <v>1296</v>
      </c>
      <c r="AX508" s="149">
        <f t="shared" si="92"/>
        <v>198</v>
      </c>
      <c r="AY508" s="149">
        <f t="shared" si="93"/>
        <v>1542</v>
      </c>
      <c r="AZ508" s="149">
        <f t="shared" si="94"/>
        <v>234</v>
      </c>
      <c r="BA508" s="149">
        <f t="shared" si="95"/>
        <v>1386</v>
      </c>
      <c r="BB508" s="142">
        <f t="shared" si="98"/>
        <v>1296</v>
      </c>
      <c r="BC508" s="142">
        <f t="shared" si="99"/>
        <v>1542</v>
      </c>
      <c r="BD508" s="142">
        <f t="shared" si="100"/>
        <v>1386</v>
      </c>
      <c r="BF508" s="142">
        <v>264</v>
      </c>
      <c r="BG508" s="142">
        <f t="shared" si="107"/>
        <v>8.8</v>
      </c>
      <c r="BH508" s="142">
        <f t="shared" si="101"/>
        <v>-360</v>
      </c>
      <c r="BI508" s="142">
        <f t="shared" si="102"/>
        <v>-280</v>
      </c>
      <c r="BJ508" s="142">
        <f t="shared" si="103"/>
        <v>-120</v>
      </c>
      <c r="BL508" s="142">
        <f t="shared" si="108"/>
        <v>264</v>
      </c>
      <c r="BM508" s="142">
        <f t="shared" si="109"/>
        <v>8.8</v>
      </c>
      <c r="BN508" s="142">
        <f t="shared" si="104"/>
        <v>-2128</v>
      </c>
      <c r="BO508" s="142">
        <f t="shared" si="105"/>
        <v>-1984</v>
      </c>
      <c r="BP508" s="142">
        <f t="shared" si="106"/>
        <v>-1056</v>
      </c>
    </row>
    <row r="509" spans="46:68" ht="15" customHeight="1">
      <c r="AT509" s="142">
        <v>10</v>
      </c>
      <c r="AU509" s="142">
        <f t="shared" si="96"/>
        <v>10</v>
      </c>
      <c r="AV509" s="149">
        <f t="shared" si="91"/>
        <v>126</v>
      </c>
      <c r="AW509" s="149">
        <f t="shared" si="97"/>
        <v>1260</v>
      </c>
      <c r="AX509" s="149">
        <f t="shared" si="92"/>
        <v>180</v>
      </c>
      <c r="AY509" s="149">
        <f t="shared" si="93"/>
        <v>1560</v>
      </c>
      <c r="AZ509" s="149">
        <f t="shared" si="94"/>
        <v>216</v>
      </c>
      <c r="BA509" s="149">
        <f t="shared" si="95"/>
        <v>1440</v>
      </c>
      <c r="BB509" s="142">
        <f t="shared" si="98"/>
        <v>1260</v>
      </c>
      <c r="BC509" s="142">
        <f t="shared" si="99"/>
        <v>1560</v>
      </c>
      <c r="BD509" s="142">
        <f t="shared" si="100"/>
        <v>1440</v>
      </c>
      <c r="BF509" s="142">
        <v>265</v>
      </c>
      <c r="BG509" s="142">
        <f t="shared" si="107"/>
        <v>8.833333333333334</v>
      </c>
      <c r="BH509" s="142">
        <f t="shared" si="101"/>
        <v>-360</v>
      </c>
      <c r="BI509" s="142">
        <f t="shared" si="102"/>
        <v>-280</v>
      </c>
      <c r="BJ509" s="142">
        <f t="shared" si="103"/>
        <v>-120</v>
      </c>
      <c r="BL509" s="142">
        <f t="shared" si="108"/>
        <v>265</v>
      </c>
      <c r="BM509" s="142">
        <f t="shared" si="109"/>
        <v>8.833333333333334</v>
      </c>
      <c r="BN509" s="142">
        <f t="shared" si="104"/>
        <v>-2140.0000000000005</v>
      </c>
      <c r="BO509" s="142">
        <f t="shared" si="105"/>
        <v>-1993.3333333333335</v>
      </c>
      <c r="BP509" s="142">
        <f t="shared" si="106"/>
        <v>-1060</v>
      </c>
    </row>
    <row r="510" spans="46:68" ht="15" customHeight="1">
      <c r="AT510" s="142">
        <v>11</v>
      </c>
      <c r="AU510" s="142">
        <f t="shared" si="96"/>
        <v>11</v>
      </c>
      <c r="AV510" s="149">
        <f t="shared" si="91"/>
        <v>108</v>
      </c>
      <c r="AW510" s="149">
        <f t="shared" si="97"/>
        <v>1188</v>
      </c>
      <c r="AX510" s="149">
        <f t="shared" si="92"/>
        <v>162</v>
      </c>
      <c r="AY510" s="149">
        <f t="shared" si="93"/>
        <v>1542</v>
      </c>
      <c r="AZ510" s="149">
        <f t="shared" si="94"/>
        <v>198</v>
      </c>
      <c r="BA510" s="149">
        <f t="shared" si="95"/>
        <v>1458</v>
      </c>
      <c r="BB510" s="142">
        <f t="shared" si="98"/>
        <v>1188</v>
      </c>
      <c r="BC510" s="142">
        <f t="shared" si="99"/>
        <v>1542</v>
      </c>
      <c r="BD510" s="142">
        <f t="shared" si="100"/>
        <v>1458</v>
      </c>
      <c r="BF510" s="142">
        <v>266</v>
      </c>
      <c r="BG510" s="142">
        <f t="shared" si="107"/>
        <v>8.866666666666667</v>
      </c>
      <c r="BH510" s="142">
        <f t="shared" si="101"/>
        <v>-360</v>
      </c>
      <c r="BI510" s="142">
        <f t="shared" si="102"/>
        <v>-280</v>
      </c>
      <c r="BJ510" s="142">
        <f t="shared" si="103"/>
        <v>-120</v>
      </c>
      <c r="BL510" s="142">
        <f t="shared" si="108"/>
        <v>266</v>
      </c>
      <c r="BM510" s="142">
        <f t="shared" si="109"/>
        <v>8.866666666666667</v>
      </c>
      <c r="BN510" s="142">
        <f t="shared" si="104"/>
        <v>-2152</v>
      </c>
      <c r="BO510" s="142">
        <f t="shared" si="105"/>
        <v>-2002.6666666666667</v>
      </c>
      <c r="BP510" s="142">
        <f t="shared" si="106"/>
        <v>-1064</v>
      </c>
    </row>
    <row r="511" spans="46:68" ht="15" customHeight="1">
      <c r="AT511" s="142">
        <v>12</v>
      </c>
      <c r="AU511" s="142">
        <f t="shared" si="96"/>
        <v>12</v>
      </c>
      <c r="AV511" s="149">
        <f t="shared" si="91"/>
        <v>90</v>
      </c>
      <c r="AW511" s="149">
        <f t="shared" si="97"/>
        <v>1080</v>
      </c>
      <c r="AX511" s="149">
        <f t="shared" si="92"/>
        <v>144</v>
      </c>
      <c r="AY511" s="149">
        <f t="shared" si="93"/>
        <v>1488</v>
      </c>
      <c r="AZ511" s="149">
        <f t="shared" si="94"/>
        <v>180</v>
      </c>
      <c r="BA511" s="149">
        <f t="shared" si="95"/>
        <v>1440</v>
      </c>
      <c r="BB511" s="142">
        <f t="shared" si="98"/>
        <v>1080</v>
      </c>
      <c r="BC511" s="142">
        <f t="shared" si="99"/>
        <v>1488</v>
      </c>
      <c r="BD511" s="142">
        <f t="shared" si="100"/>
        <v>1440</v>
      </c>
      <c r="BF511" s="142">
        <v>267</v>
      </c>
      <c r="BG511" s="142">
        <f t="shared" si="107"/>
        <v>8.9</v>
      </c>
      <c r="BH511" s="142">
        <f t="shared" si="101"/>
        <v>-360</v>
      </c>
      <c r="BI511" s="142">
        <f t="shared" si="102"/>
        <v>-280</v>
      </c>
      <c r="BJ511" s="142">
        <f t="shared" si="103"/>
        <v>-120</v>
      </c>
      <c r="BL511" s="142">
        <f t="shared" si="108"/>
        <v>267</v>
      </c>
      <c r="BM511" s="142">
        <f t="shared" si="109"/>
        <v>8.9</v>
      </c>
      <c r="BN511" s="142">
        <f t="shared" si="104"/>
        <v>-2164</v>
      </c>
      <c r="BO511" s="142">
        <f t="shared" si="105"/>
        <v>-2012</v>
      </c>
      <c r="BP511" s="142">
        <f t="shared" si="106"/>
        <v>-1068</v>
      </c>
    </row>
    <row r="512" spans="46:68" ht="15" customHeight="1">
      <c r="AT512" s="142">
        <v>13</v>
      </c>
      <c r="AU512" s="142">
        <f t="shared" si="96"/>
        <v>13</v>
      </c>
      <c r="AV512" s="149">
        <f t="shared" si="91"/>
        <v>72</v>
      </c>
      <c r="AW512" s="149">
        <f t="shared" si="97"/>
        <v>936</v>
      </c>
      <c r="AX512" s="149">
        <f t="shared" si="92"/>
        <v>126</v>
      </c>
      <c r="AY512" s="149">
        <f t="shared" si="93"/>
        <v>1398</v>
      </c>
      <c r="AZ512" s="149">
        <f t="shared" si="94"/>
        <v>162</v>
      </c>
      <c r="BA512" s="149">
        <f t="shared" si="95"/>
        <v>1386</v>
      </c>
      <c r="BB512" s="142">
        <f t="shared" si="98"/>
        <v>936</v>
      </c>
      <c r="BC512" s="142">
        <f t="shared" si="99"/>
        <v>1398</v>
      </c>
      <c r="BD512" s="142">
        <f t="shared" si="100"/>
        <v>1386</v>
      </c>
      <c r="BF512" s="142">
        <v>268</v>
      </c>
      <c r="BG512" s="142">
        <f t="shared" si="107"/>
        <v>8.933333333333334</v>
      </c>
      <c r="BH512" s="142">
        <f t="shared" si="101"/>
        <v>-360</v>
      </c>
      <c r="BI512" s="142">
        <f t="shared" si="102"/>
        <v>-280</v>
      </c>
      <c r="BJ512" s="142">
        <f t="shared" si="103"/>
        <v>-120</v>
      </c>
      <c r="BL512" s="142">
        <f t="shared" si="108"/>
        <v>268</v>
      </c>
      <c r="BM512" s="142">
        <f t="shared" si="109"/>
        <v>8.933333333333334</v>
      </c>
      <c r="BN512" s="142">
        <f t="shared" si="104"/>
        <v>-2176</v>
      </c>
      <c r="BO512" s="142">
        <f t="shared" si="105"/>
        <v>-2021.3333333333335</v>
      </c>
      <c r="BP512" s="142">
        <f t="shared" si="106"/>
        <v>-1072</v>
      </c>
    </row>
    <row r="513" spans="46:68" ht="15" customHeight="1">
      <c r="AT513" s="142">
        <v>14</v>
      </c>
      <c r="AU513" s="142">
        <f t="shared" si="96"/>
        <v>14</v>
      </c>
      <c r="AV513" s="149">
        <f t="shared" si="91"/>
        <v>54</v>
      </c>
      <c r="AW513" s="149">
        <f t="shared" si="97"/>
        <v>756</v>
      </c>
      <c r="AX513" s="149">
        <f t="shared" si="92"/>
        <v>108</v>
      </c>
      <c r="AY513" s="149">
        <f t="shared" si="93"/>
        <v>1272</v>
      </c>
      <c r="AZ513" s="149">
        <f t="shared" si="94"/>
        <v>144</v>
      </c>
      <c r="BA513" s="149">
        <f t="shared" si="95"/>
        <v>1296</v>
      </c>
      <c r="BB513" s="142">
        <f t="shared" si="98"/>
        <v>756</v>
      </c>
      <c r="BC513" s="142">
        <f t="shared" si="99"/>
        <v>1272</v>
      </c>
      <c r="BD513" s="142">
        <f t="shared" si="100"/>
        <v>1296</v>
      </c>
      <c r="BF513" s="142">
        <v>269</v>
      </c>
      <c r="BG513" s="142">
        <f t="shared" si="107"/>
        <v>8.966666666666667</v>
      </c>
      <c r="BH513" s="142">
        <f t="shared" si="101"/>
        <v>-360</v>
      </c>
      <c r="BI513" s="142">
        <f t="shared" si="102"/>
        <v>-280</v>
      </c>
      <c r="BJ513" s="142">
        <f t="shared" si="103"/>
        <v>-120</v>
      </c>
      <c r="BL513" s="142">
        <f t="shared" si="108"/>
        <v>269</v>
      </c>
      <c r="BM513" s="142">
        <f t="shared" si="109"/>
        <v>8.966666666666667</v>
      </c>
      <c r="BN513" s="142">
        <f t="shared" si="104"/>
        <v>-2188</v>
      </c>
      <c r="BO513" s="142">
        <f t="shared" si="105"/>
        <v>-2030.6666666666667</v>
      </c>
      <c r="BP513" s="142">
        <f t="shared" si="106"/>
        <v>-1076</v>
      </c>
    </row>
    <row r="514" spans="46:68" ht="15" customHeight="1">
      <c r="AT514" s="142">
        <v>15</v>
      </c>
      <c r="AU514" s="142">
        <f t="shared" si="96"/>
        <v>15</v>
      </c>
      <c r="AV514" s="149">
        <f t="shared" si="91"/>
        <v>36</v>
      </c>
      <c r="AW514" s="149">
        <f t="shared" si="97"/>
        <v>540</v>
      </c>
      <c r="AX514" s="149">
        <f t="shared" si="92"/>
        <v>90</v>
      </c>
      <c r="AY514" s="149">
        <f t="shared" si="93"/>
        <v>1110</v>
      </c>
      <c r="AZ514" s="149">
        <f t="shared" si="94"/>
        <v>126</v>
      </c>
      <c r="BA514" s="149">
        <f t="shared" si="95"/>
        <v>1170</v>
      </c>
      <c r="BB514" s="142">
        <f t="shared" si="98"/>
        <v>540</v>
      </c>
      <c r="BC514" s="142">
        <f t="shared" si="99"/>
        <v>1110</v>
      </c>
      <c r="BD514" s="142">
        <f t="shared" si="100"/>
        <v>1170</v>
      </c>
      <c r="BF514" s="142">
        <v>270</v>
      </c>
      <c r="BG514" s="142">
        <f t="shared" si="107"/>
        <v>9</v>
      </c>
      <c r="BH514" s="142">
        <f t="shared" si="101"/>
        <v>-360</v>
      </c>
      <c r="BI514" s="142">
        <f t="shared" si="102"/>
        <v>-280</v>
      </c>
      <c r="BJ514" s="142">
        <f t="shared" si="103"/>
        <v>-120</v>
      </c>
      <c r="BL514" s="142">
        <f t="shared" si="108"/>
        <v>270</v>
      </c>
      <c r="BM514" s="142">
        <f t="shared" si="109"/>
        <v>9</v>
      </c>
      <c r="BN514" s="142">
        <f t="shared" si="104"/>
        <v>-2200</v>
      </c>
      <c r="BO514" s="142">
        <f t="shared" si="105"/>
        <v>-2040</v>
      </c>
      <c r="BP514" s="142">
        <f t="shared" si="106"/>
        <v>-1080</v>
      </c>
    </row>
    <row r="515" spans="46:68" ht="15" customHeight="1">
      <c r="AT515" s="142">
        <v>16</v>
      </c>
      <c r="AU515" s="142">
        <f t="shared" si="96"/>
        <v>16</v>
      </c>
      <c r="AV515" s="149">
        <f t="shared" si="91"/>
        <v>18</v>
      </c>
      <c r="AW515" s="149">
        <f t="shared" si="97"/>
        <v>288</v>
      </c>
      <c r="AX515" s="149">
        <f t="shared" si="92"/>
        <v>72</v>
      </c>
      <c r="AY515" s="149">
        <f t="shared" si="93"/>
        <v>912</v>
      </c>
      <c r="AZ515" s="149">
        <f t="shared" si="94"/>
        <v>108</v>
      </c>
      <c r="BA515" s="149">
        <f t="shared" si="95"/>
        <v>1008</v>
      </c>
      <c r="BB515" s="142">
        <f t="shared" si="98"/>
        <v>288</v>
      </c>
      <c r="BC515" s="142">
        <f t="shared" si="99"/>
        <v>912</v>
      </c>
      <c r="BD515" s="142">
        <f t="shared" si="100"/>
        <v>1008</v>
      </c>
      <c r="BF515" s="142">
        <v>271</v>
      </c>
      <c r="BG515" s="142">
        <f t="shared" si="107"/>
        <v>9.033333333333333</v>
      </c>
      <c r="BH515" s="142">
        <f t="shared" si="101"/>
        <v>-360</v>
      </c>
      <c r="BI515" s="142">
        <f t="shared" si="102"/>
        <v>-280</v>
      </c>
      <c r="BJ515" s="142">
        <f t="shared" si="103"/>
        <v>-120</v>
      </c>
      <c r="BL515" s="142">
        <f t="shared" si="108"/>
        <v>271</v>
      </c>
      <c r="BM515" s="142">
        <f t="shared" si="109"/>
        <v>9.033333333333333</v>
      </c>
      <c r="BN515" s="142">
        <f t="shared" si="104"/>
        <v>-2212</v>
      </c>
      <c r="BO515" s="142">
        <f t="shared" si="105"/>
        <v>-2049.333333333333</v>
      </c>
      <c r="BP515" s="142">
        <f t="shared" si="106"/>
        <v>-1084</v>
      </c>
    </row>
    <row r="516" spans="46:68" ht="15" customHeight="1">
      <c r="AT516" s="142">
        <v>17</v>
      </c>
      <c r="AU516" s="142">
        <f t="shared" si="96"/>
        <v>17</v>
      </c>
      <c r="AV516" s="149">
        <f t="shared" si="91"/>
        <v>0</v>
      </c>
      <c r="AW516" s="149">
        <f t="shared" si="97"/>
        <v>0</v>
      </c>
      <c r="AX516" s="149">
        <f t="shared" si="92"/>
        <v>54</v>
      </c>
      <c r="AY516" s="149">
        <f t="shared" si="93"/>
        <v>678</v>
      </c>
      <c r="AZ516" s="149">
        <f t="shared" si="94"/>
        <v>90</v>
      </c>
      <c r="BA516" s="149">
        <f t="shared" si="95"/>
        <v>810</v>
      </c>
      <c r="BB516" s="142">
        <f t="shared" si="98"/>
        <v>0</v>
      </c>
      <c r="BC516" s="142">
        <f t="shared" si="99"/>
        <v>678</v>
      </c>
      <c r="BD516" s="142">
        <f t="shared" si="100"/>
        <v>810</v>
      </c>
      <c r="BF516" s="142">
        <v>272</v>
      </c>
      <c r="BG516" s="142">
        <f t="shared" si="107"/>
        <v>9.066666666666666</v>
      </c>
      <c r="BH516" s="142">
        <f t="shared" si="101"/>
        <v>-360</v>
      </c>
      <c r="BI516" s="142">
        <f t="shared" si="102"/>
        <v>-280</v>
      </c>
      <c r="BJ516" s="142">
        <f t="shared" si="103"/>
        <v>-120</v>
      </c>
      <c r="BL516" s="142">
        <f t="shared" si="108"/>
        <v>272</v>
      </c>
      <c r="BM516" s="142">
        <f t="shared" si="109"/>
        <v>9.066666666666666</v>
      </c>
      <c r="BN516" s="142">
        <f t="shared" si="104"/>
        <v>-2224</v>
      </c>
      <c r="BO516" s="142">
        <f t="shared" si="105"/>
        <v>-2058.6666666666665</v>
      </c>
      <c r="BP516" s="142">
        <f t="shared" si="106"/>
        <v>-1088</v>
      </c>
    </row>
    <row r="517" spans="46:68" ht="15" customHeight="1">
      <c r="AT517" s="142">
        <v>18</v>
      </c>
      <c r="AU517" s="142">
        <f t="shared" si="96"/>
        <v>18</v>
      </c>
      <c r="AV517" s="149">
        <f t="shared" si="91"/>
        <v>-18</v>
      </c>
      <c r="AW517" s="149">
        <f t="shared" si="97"/>
        <v>-324</v>
      </c>
      <c r="AX517" s="149">
        <f t="shared" si="92"/>
        <v>36</v>
      </c>
      <c r="AY517" s="149">
        <f t="shared" si="93"/>
        <v>408</v>
      </c>
      <c r="AZ517" s="149">
        <f t="shared" si="94"/>
        <v>72</v>
      </c>
      <c r="BA517" s="149">
        <f t="shared" si="95"/>
        <v>576</v>
      </c>
      <c r="BB517" s="142">
        <f t="shared" si="98"/>
      </c>
      <c r="BC517" s="142">
        <f t="shared" si="99"/>
        <v>408</v>
      </c>
      <c r="BD517" s="142">
        <f t="shared" si="100"/>
        <v>576</v>
      </c>
      <c r="BF517" s="142">
        <v>273</v>
      </c>
      <c r="BG517" s="142">
        <f t="shared" si="107"/>
        <v>9.1</v>
      </c>
      <c r="BH517" s="142">
        <f t="shared" si="101"/>
        <v>-360</v>
      </c>
      <c r="BI517" s="142">
        <f t="shared" si="102"/>
        <v>-280</v>
      </c>
      <c r="BJ517" s="142">
        <f t="shared" si="103"/>
        <v>-120</v>
      </c>
      <c r="BL517" s="142">
        <f t="shared" si="108"/>
        <v>273</v>
      </c>
      <c r="BM517" s="142">
        <f t="shared" si="109"/>
        <v>9.1</v>
      </c>
      <c r="BN517" s="142">
        <f t="shared" si="104"/>
        <v>-2236</v>
      </c>
      <c r="BO517" s="142">
        <f t="shared" si="105"/>
        <v>-2068</v>
      </c>
      <c r="BP517" s="142">
        <f t="shared" si="106"/>
        <v>-1092</v>
      </c>
    </row>
    <row r="518" spans="46:68" ht="15" customHeight="1">
      <c r="AT518" s="142">
        <v>19</v>
      </c>
      <c r="AU518" s="142">
        <f t="shared" si="96"/>
        <v>19</v>
      </c>
      <c r="AV518" s="149">
        <f t="shared" si="91"/>
        <v>-36</v>
      </c>
      <c r="AW518" s="149">
        <f t="shared" si="97"/>
        <v>-684</v>
      </c>
      <c r="AX518" s="149">
        <f t="shared" si="92"/>
        <v>18</v>
      </c>
      <c r="AY518" s="149">
        <f t="shared" si="93"/>
        <v>102</v>
      </c>
      <c r="AZ518" s="149">
        <f t="shared" si="94"/>
        <v>54</v>
      </c>
      <c r="BA518" s="149">
        <f t="shared" si="95"/>
        <v>306</v>
      </c>
      <c r="BB518" s="142">
        <f t="shared" si="98"/>
      </c>
      <c r="BC518" s="142">
        <f t="shared" si="99"/>
        <v>102</v>
      </c>
      <c r="BD518" s="142">
        <f t="shared" si="100"/>
        <v>306</v>
      </c>
      <c r="BF518" s="142">
        <v>274</v>
      </c>
      <c r="BG518" s="142">
        <f t="shared" si="107"/>
        <v>9.133333333333333</v>
      </c>
      <c r="BH518" s="142">
        <f t="shared" si="101"/>
        <v>-360</v>
      </c>
      <c r="BI518" s="142">
        <f t="shared" si="102"/>
        <v>-280</v>
      </c>
      <c r="BJ518" s="142">
        <f t="shared" si="103"/>
        <v>-120</v>
      </c>
      <c r="BL518" s="142">
        <f t="shared" si="108"/>
        <v>274</v>
      </c>
      <c r="BM518" s="142">
        <f t="shared" si="109"/>
        <v>9.133333333333333</v>
      </c>
      <c r="BN518" s="142">
        <f t="shared" si="104"/>
        <v>-2248</v>
      </c>
      <c r="BO518" s="142">
        <f t="shared" si="105"/>
        <v>-2077.333333333333</v>
      </c>
      <c r="BP518" s="142">
        <f t="shared" si="106"/>
        <v>-1096</v>
      </c>
    </row>
    <row r="519" spans="46:68" ht="15" customHeight="1">
      <c r="AT519" s="142">
        <v>20</v>
      </c>
      <c r="AU519" s="142">
        <f>$AA$296/$AB$292*AT519-0.001</f>
        <v>19.999</v>
      </c>
      <c r="AV519" s="149">
        <f t="shared" si="91"/>
        <v>-53.981999999999985</v>
      </c>
      <c r="AW519" s="149">
        <f t="shared" si="97"/>
        <v>-1079.5860179999997</v>
      </c>
      <c r="AX519" s="149">
        <f t="shared" si="92"/>
        <v>0.018000000000022</v>
      </c>
      <c r="AY519" s="149">
        <f t="shared" si="93"/>
        <v>-239.64001799999957</v>
      </c>
      <c r="AZ519" s="149">
        <f t="shared" si="94"/>
        <v>36.018000000000015</v>
      </c>
      <c r="BA519" s="149">
        <f t="shared" si="95"/>
        <v>0.32398200000022825</v>
      </c>
      <c r="BB519" s="142">
        <f t="shared" si="98"/>
      </c>
      <c r="BC519" s="142">
        <f t="shared" si="99"/>
      </c>
      <c r="BD519" s="142">
        <f t="shared" si="100"/>
        <v>0.32398200000022825</v>
      </c>
      <c r="BF519" s="142">
        <v>275</v>
      </c>
      <c r="BG519" s="142">
        <f t="shared" si="107"/>
        <v>9.166666666666666</v>
      </c>
      <c r="BH519" s="142">
        <f t="shared" si="101"/>
        <v>-360</v>
      </c>
      <c r="BI519" s="142">
        <f t="shared" si="102"/>
        <v>-280</v>
      </c>
      <c r="BJ519" s="142">
        <f t="shared" si="103"/>
        <v>-120</v>
      </c>
      <c r="BL519" s="142">
        <f t="shared" si="108"/>
        <v>275</v>
      </c>
      <c r="BM519" s="142">
        <f t="shared" si="109"/>
        <v>9.166666666666666</v>
      </c>
      <c r="BN519" s="142">
        <f t="shared" si="104"/>
        <v>-2259.9999999999995</v>
      </c>
      <c r="BO519" s="142">
        <f t="shared" si="105"/>
        <v>-2086.6666666666665</v>
      </c>
      <c r="BP519" s="142">
        <f t="shared" si="106"/>
        <v>-1100</v>
      </c>
    </row>
    <row r="520" spans="58:68" ht="15" customHeight="1">
      <c r="BF520" s="142">
        <v>276</v>
      </c>
      <c r="BG520" s="142">
        <f t="shared" si="107"/>
        <v>9.2</v>
      </c>
      <c r="BH520" s="142">
        <f t="shared" si="101"/>
        <v>-360</v>
      </c>
      <c r="BI520" s="142">
        <f t="shared" si="102"/>
        <v>-280</v>
      </c>
      <c r="BJ520" s="142">
        <f t="shared" si="103"/>
        <v>-120</v>
      </c>
      <c r="BL520" s="142">
        <f t="shared" si="108"/>
        <v>276</v>
      </c>
      <c r="BM520" s="142">
        <f t="shared" si="109"/>
        <v>9.2</v>
      </c>
      <c r="BN520" s="142">
        <f t="shared" si="104"/>
        <v>-2272</v>
      </c>
      <c r="BO520" s="142">
        <f t="shared" si="105"/>
        <v>-2096</v>
      </c>
      <c r="BP520" s="142">
        <f t="shared" si="106"/>
        <v>-1104</v>
      </c>
    </row>
    <row r="521" spans="58:68" ht="15" customHeight="1">
      <c r="BF521" s="142">
        <v>277</v>
      </c>
      <c r="BG521" s="142">
        <f t="shared" si="107"/>
        <v>9.233333333333333</v>
      </c>
      <c r="BH521" s="142">
        <f t="shared" si="101"/>
        <v>-360</v>
      </c>
      <c r="BI521" s="142">
        <f t="shared" si="102"/>
        <v>-280</v>
      </c>
      <c r="BJ521" s="142">
        <f t="shared" si="103"/>
        <v>-120</v>
      </c>
      <c r="BL521" s="142">
        <f t="shared" si="108"/>
        <v>277</v>
      </c>
      <c r="BM521" s="142">
        <f t="shared" si="109"/>
        <v>9.233333333333333</v>
      </c>
      <c r="BN521" s="142">
        <f t="shared" si="104"/>
        <v>-2284</v>
      </c>
      <c r="BO521" s="142">
        <f t="shared" si="105"/>
        <v>-2105.333333333333</v>
      </c>
      <c r="BP521" s="142">
        <f t="shared" si="106"/>
        <v>-1108</v>
      </c>
    </row>
    <row r="522" spans="58:68" ht="15" customHeight="1">
      <c r="BF522" s="142">
        <v>278</v>
      </c>
      <c r="BG522" s="142">
        <f t="shared" si="107"/>
        <v>9.266666666666666</v>
      </c>
      <c r="BH522" s="142">
        <f t="shared" si="101"/>
        <v>-360</v>
      </c>
      <c r="BI522" s="142">
        <f t="shared" si="102"/>
        <v>-280</v>
      </c>
      <c r="BJ522" s="142">
        <f t="shared" si="103"/>
        <v>-120</v>
      </c>
      <c r="BL522" s="142">
        <f t="shared" si="108"/>
        <v>278</v>
      </c>
      <c r="BM522" s="142">
        <f t="shared" si="109"/>
        <v>9.266666666666666</v>
      </c>
      <c r="BN522" s="142">
        <f t="shared" si="104"/>
        <v>-2295.9999999999995</v>
      </c>
      <c r="BO522" s="142">
        <f t="shared" si="105"/>
        <v>-2114.6666666666665</v>
      </c>
      <c r="BP522" s="142">
        <f t="shared" si="106"/>
        <v>-1112</v>
      </c>
    </row>
    <row r="523" spans="58:68" ht="15" customHeight="1">
      <c r="BF523" s="142">
        <v>279</v>
      </c>
      <c r="BG523" s="142">
        <f t="shared" si="107"/>
        <v>9.3</v>
      </c>
      <c r="BH523" s="142">
        <f t="shared" si="101"/>
        <v>-360</v>
      </c>
      <c r="BI523" s="142">
        <f t="shared" si="102"/>
        <v>-280</v>
      </c>
      <c r="BJ523" s="142">
        <f t="shared" si="103"/>
        <v>-120</v>
      </c>
      <c r="BL523" s="142">
        <f t="shared" si="108"/>
        <v>279</v>
      </c>
      <c r="BM523" s="142">
        <f t="shared" si="109"/>
        <v>9.3</v>
      </c>
      <c r="BN523" s="142">
        <f t="shared" si="104"/>
        <v>-2308</v>
      </c>
      <c r="BO523" s="142">
        <f t="shared" si="105"/>
        <v>-2124</v>
      </c>
      <c r="BP523" s="142">
        <f t="shared" si="106"/>
        <v>-1116</v>
      </c>
    </row>
    <row r="524" spans="58:68" ht="15" customHeight="1">
      <c r="BF524" s="142">
        <v>280</v>
      </c>
      <c r="BG524" s="142">
        <f t="shared" si="107"/>
        <v>9.333333333333334</v>
      </c>
      <c r="BH524" s="142">
        <f t="shared" si="101"/>
        <v>-360</v>
      </c>
      <c r="BI524" s="142">
        <f t="shared" si="102"/>
        <v>-280</v>
      </c>
      <c r="BJ524" s="142">
        <f t="shared" si="103"/>
        <v>-120</v>
      </c>
      <c r="BL524" s="142">
        <f t="shared" si="108"/>
        <v>280</v>
      </c>
      <c r="BM524" s="142">
        <f t="shared" si="109"/>
        <v>9.333333333333334</v>
      </c>
      <c r="BN524" s="142">
        <f t="shared" si="104"/>
        <v>-2320.0000000000005</v>
      </c>
      <c r="BO524" s="142">
        <f t="shared" si="105"/>
        <v>-2133.3333333333335</v>
      </c>
      <c r="BP524" s="142">
        <f t="shared" si="106"/>
        <v>-1120</v>
      </c>
    </row>
    <row r="525" spans="58:68" ht="15" customHeight="1">
      <c r="BF525" s="142">
        <v>281</v>
      </c>
      <c r="BG525" s="142">
        <f t="shared" si="107"/>
        <v>9.366666666666667</v>
      </c>
      <c r="BH525" s="142">
        <f t="shared" si="101"/>
        <v>-360</v>
      </c>
      <c r="BI525" s="142">
        <f t="shared" si="102"/>
        <v>-280</v>
      </c>
      <c r="BJ525" s="142">
        <f t="shared" si="103"/>
        <v>-120</v>
      </c>
      <c r="BL525" s="142">
        <f t="shared" si="108"/>
        <v>281</v>
      </c>
      <c r="BM525" s="142">
        <f t="shared" si="109"/>
        <v>9.366666666666667</v>
      </c>
      <c r="BN525" s="142">
        <f t="shared" si="104"/>
        <v>-2332</v>
      </c>
      <c r="BO525" s="142">
        <f t="shared" si="105"/>
        <v>-2142.666666666667</v>
      </c>
      <c r="BP525" s="142">
        <f t="shared" si="106"/>
        <v>-1124</v>
      </c>
    </row>
    <row r="526" spans="58:68" ht="15" customHeight="1">
      <c r="BF526" s="142">
        <v>282</v>
      </c>
      <c r="BG526" s="142">
        <f t="shared" si="107"/>
        <v>9.4</v>
      </c>
      <c r="BH526" s="142">
        <f t="shared" si="101"/>
        <v>-360</v>
      </c>
      <c r="BI526" s="142">
        <f t="shared" si="102"/>
        <v>-280</v>
      </c>
      <c r="BJ526" s="142">
        <f t="shared" si="103"/>
        <v>-120</v>
      </c>
      <c r="BL526" s="142">
        <f t="shared" si="108"/>
        <v>282</v>
      </c>
      <c r="BM526" s="142">
        <f t="shared" si="109"/>
        <v>9.4</v>
      </c>
      <c r="BN526" s="142">
        <f t="shared" si="104"/>
        <v>-2344</v>
      </c>
      <c r="BO526" s="142">
        <f t="shared" si="105"/>
        <v>-2152</v>
      </c>
      <c r="BP526" s="142">
        <f t="shared" si="106"/>
        <v>-1128</v>
      </c>
    </row>
    <row r="527" spans="58:68" ht="15" customHeight="1">
      <c r="BF527" s="142">
        <v>283</v>
      </c>
      <c r="BG527" s="142">
        <f t="shared" si="107"/>
        <v>9.433333333333334</v>
      </c>
      <c r="BH527" s="142">
        <f t="shared" si="101"/>
        <v>-360</v>
      </c>
      <c r="BI527" s="142">
        <f t="shared" si="102"/>
        <v>-280</v>
      </c>
      <c r="BJ527" s="142">
        <f t="shared" si="103"/>
        <v>-120</v>
      </c>
      <c r="BL527" s="142">
        <f t="shared" si="108"/>
        <v>283</v>
      </c>
      <c r="BM527" s="142">
        <f t="shared" si="109"/>
        <v>9.433333333333334</v>
      </c>
      <c r="BN527" s="142">
        <f t="shared" si="104"/>
        <v>-2356</v>
      </c>
      <c r="BO527" s="142">
        <f t="shared" si="105"/>
        <v>-2161.3333333333335</v>
      </c>
      <c r="BP527" s="142">
        <f t="shared" si="106"/>
        <v>-1132</v>
      </c>
    </row>
    <row r="528" spans="58:68" ht="15" customHeight="1">
      <c r="BF528" s="142">
        <v>284</v>
      </c>
      <c r="BG528" s="142">
        <f t="shared" si="107"/>
        <v>9.466666666666667</v>
      </c>
      <c r="BH528" s="142">
        <f t="shared" si="101"/>
        <v>-360</v>
      </c>
      <c r="BI528" s="142">
        <f t="shared" si="102"/>
        <v>-280</v>
      </c>
      <c r="BJ528" s="142">
        <f t="shared" si="103"/>
        <v>-120</v>
      </c>
      <c r="BL528" s="142">
        <f t="shared" si="108"/>
        <v>284</v>
      </c>
      <c r="BM528" s="142">
        <f t="shared" si="109"/>
        <v>9.466666666666667</v>
      </c>
      <c r="BN528" s="142">
        <f t="shared" si="104"/>
        <v>-2368</v>
      </c>
      <c r="BO528" s="142">
        <f t="shared" si="105"/>
        <v>-2170.666666666667</v>
      </c>
      <c r="BP528" s="142">
        <f t="shared" si="106"/>
        <v>-1136</v>
      </c>
    </row>
    <row r="529" spans="58:68" ht="15" customHeight="1">
      <c r="BF529" s="142">
        <v>285</v>
      </c>
      <c r="BG529" s="142">
        <f t="shared" si="107"/>
        <v>9.5</v>
      </c>
      <c r="BH529" s="142">
        <f t="shared" si="101"/>
        <v>-360</v>
      </c>
      <c r="BI529" s="142">
        <f t="shared" si="102"/>
        <v>-280</v>
      </c>
      <c r="BJ529" s="142">
        <f t="shared" si="103"/>
        <v>-120</v>
      </c>
      <c r="BL529" s="142">
        <f t="shared" si="108"/>
        <v>285</v>
      </c>
      <c r="BM529" s="142">
        <f t="shared" si="109"/>
        <v>9.5</v>
      </c>
      <c r="BN529" s="142">
        <f t="shared" si="104"/>
        <v>-2380</v>
      </c>
      <c r="BO529" s="142">
        <f t="shared" si="105"/>
        <v>-2180</v>
      </c>
      <c r="BP529" s="142">
        <f t="shared" si="106"/>
        <v>-1140</v>
      </c>
    </row>
    <row r="530" spans="58:68" ht="15" customHeight="1">
      <c r="BF530" s="142">
        <v>286</v>
      </c>
      <c r="BG530" s="142">
        <f t="shared" si="107"/>
        <v>9.533333333333333</v>
      </c>
      <c r="BH530" s="142">
        <f t="shared" si="101"/>
        <v>-360</v>
      </c>
      <c r="BI530" s="142">
        <f t="shared" si="102"/>
        <v>-280</v>
      </c>
      <c r="BJ530" s="142">
        <f t="shared" si="103"/>
        <v>-120</v>
      </c>
      <c r="BL530" s="142">
        <f t="shared" si="108"/>
        <v>286</v>
      </c>
      <c r="BM530" s="142">
        <f t="shared" si="109"/>
        <v>9.533333333333333</v>
      </c>
      <c r="BN530" s="142">
        <f t="shared" si="104"/>
        <v>-2392</v>
      </c>
      <c r="BO530" s="142">
        <f t="shared" si="105"/>
        <v>-2189.333333333333</v>
      </c>
      <c r="BP530" s="142">
        <f t="shared" si="106"/>
        <v>-1144</v>
      </c>
    </row>
    <row r="531" spans="58:68" ht="15" customHeight="1">
      <c r="BF531" s="142">
        <v>287</v>
      </c>
      <c r="BG531" s="142">
        <f t="shared" si="107"/>
        <v>9.566666666666666</v>
      </c>
      <c r="BH531" s="142">
        <f t="shared" si="101"/>
        <v>-360</v>
      </c>
      <c r="BI531" s="142">
        <f t="shared" si="102"/>
        <v>-280</v>
      </c>
      <c r="BJ531" s="142">
        <f t="shared" si="103"/>
        <v>-120</v>
      </c>
      <c r="BL531" s="142">
        <f t="shared" si="108"/>
        <v>287</v>
      </c>
      <c r="BM531" s="142">
        <f t="shared" si="109"/>
        <v>9.566666666666666</v>
      </c>
      <c r="BN531" s="142">
        <f t="shared" si="104"/>
        <v>-2404</v>
      </c>
      <c r="BO531" s="142">
        <f t="shared" si="105"/>
        <v>-2198.6666666666665</v>
      </c>
      <c r="BP531" s="142">
        <f t="shared" si="106"/>
        <v>-1148</v>
      </c>
    </row>
    <row r="532" spans="58:68" ht="15" customHeight="1">
      <c r="BF532" s="142">
        <v>288</v>
      </c>
      <c r="BG532" s="142">
        <f t="shared" si="107"/>
        <v>9.6</v>
      </c>
      <c r="BH532" s="142">
        <f t="shared" si="101"/>
        <v>-360</v>
      </c>
      <c r="BI532" s="142">
        <f t="shared" si="102"/>
        <v>-280</v>
      </c>
      <c r="BJ532" s="142">
        <f t="shared" si="103"/>
        <v>-120</v>
      </c>
      <c r="BL532" s="142">
        <f t="shared" si="108"/>
        <v>288</v>
      </c>
      <c r="BM532" s="142">
        <f t="shared" si="109"/>
        <v>9.6</v>
      </c>
      <c r="BN532" s="142">
        <f t="shared" si="104"/>
        <v>-2416</v>
      </c>
      <c r="BO532" s="142">
        <f t="shared" si="105"/>
        <v>-2208</v>
      </c>
      <c r="BP532" s="142">
        <f t="shared" si="106"/>
        <v>-1152</v>
      </c>
    </row>
    <row r="533" spans="58:68" ht="15" customHeight="1">
      <c r="BF533" s="142">
        <v>289</v>
      </c>
      <c r="BG533" s="142">
        <f t="shared" si="107"/>
        <v>9.633333333333333</v>
      </c>
      <c r="BH533" s="142">
        <f t="shared" si="101"/>
        <v>-360</v>
      </c>
      <c r="BI533" s="142">
        <f t="shared" si="102"/>
        <v>-280</v>
      </c>
      <c r="BJ533" s="142">
        <f t="shared" si="103"/>
        <v>-120</v>
      </c>
      <c r="BL533" s="142">
        <f t="shared" si="108"/>
        <v>289</v>
      </c>
      <c r="BM533" s="142">
        <f t="shared" si="109"/>
        <v>9.633333333333333</v>
      </c>
      <c r="BN533" s="142">
        <f t="shared" si="104"/>
        <v>-2428</v>
      </c>
      <c r="BO533" s="142">
        <f t="shared" si="105"/>
        <v>-2217.333333333333</v>
      </c>
      <c r="BP533" s="142">
        <f t="shared" si="106"/>
        <v>-1156</v>
      </c>
    </row>
    <row r="534" spans="58:68" ht="15" customHeight="1">
      <c r="BF534" s="142">
        <v>290</v>
      </c>
      <c r="BG534" s="142">
        <f t="shared" si="107"/>
        <v>9.666666666666666</v>
      </c>
      <c r="BH534" s="142">
        <f t="shared" si="101"/>
        <v>-360</v>
      </c>
      <c r="BI534" s="142">
        <f t="shared" si="102"/>
        <v>-280</v>
      </c>
      <c r="BJ534" s="142">
        <f t="shared" si="103"/>
        <v>-120</v>
      </c>
      <c r="BL534" s="142">
        <f t="shared" si="108"/>
        <v>290</v>
      </c>
      <c r="BM534" s="142">
        <f t="shared" si="109"/>
        <v>9.666666666666666</v>
      </c>
      <c r="BN534" s="142">
        <f t="shared" si="104"/>
        <v>-2439.9999999999995</v>
      </c>
      <c r="BO534" s="142">
        <f t="shared" si="105"/>
        <v>-2226.6666666666665</v>
      </c>
      <c r="BP534" s="142">
        <f t="shared" si="106"/>
        <v>-1160</v>
      </c>
    </row>
    <row r="535" spans="58:68" ht="15" customHeight="1">
      <c r="BF535" s="142">
        <v>291</v>
      </c>
      <c r="BG535" s="142">
        <f t="shared" si="107"/>
        <v>9.7</v>
      </c>
      <c r="BH535" s="142">
        <f t="shared" si="101"/>
        <v>-360</v>
      </c>
      <c r="BI535" s="142">
        <f t="shared" si="102"/>
        <v>-280</v>
      </c>
      <c r="BJ535" s="142">
        <f t="shared" si="103"/>
        <v>-120</v>
      </c>
      <c r="BL535" s="142">
        <f t="shared" si="108"/>
        <v>291</v>
      </c>
      <c r="BM535" s="142">
        <f t="shared" si="109"/>
        <v>9.7</v>
      </c>
      <c r="BN535" s="142">
        <f t="shared" si="104"/>
        <v>-2452</v>
      </c>
      <c r="BO535" s="142">
        <f t="shared" si="105"/>
        <v>-2236</v>
      </c>
      <c r="BP535" s="142">
        <f t="shared" si="106"/>
        <v>-1164</v>
      </c>
    </row>
    <row r="536" spans="58:68" ht="15" customHeight="1">
      <c r="BF536" s="142">
        <v>292</v>
      </c>
      <c r="BG536" s="142">
        <f t="shared" si="107"/>
        <v>9.733333333333333</v>
      </c>
      <c r="BH536" s="142">
        <f t="shared" si="101"/>
        <v>-360</v>
      </c>
      <c r="BI536" s="142">
        <f t="shared" si="102"/>
        <v>-280</v>
      </c>
      <c r="BJ536" s="142">
        <f t="shared" si="103"/>
        <v>-120</v>
      </c>
      <c r="BL536" s="142">
        <f t="shared" si="108"/>
        <v>292</v>
      </c>
      <c r="BM536" s="142">
        <f t="shared" si="109"/>
        <v>9.733333333333333</v>
      </c>
      <c r="BN536" s="142">
        <f t="shared" si="104"/>
        <v>-2464</v>
      </c>
      <c r="BO536" s="142">
        <f t="shared" si="105"/>
        <v>-2245.333333333333</v>
      </c>
      <c r="BP536" s="142">
        <f t="shared" si="106"/>
        <v>-1168</v>
      </c>
    </row>
    <row r="537" spans="58:68" ht="15" customHeight="1">
      <c r="BF537" s="142">
        <v>293</v>
      </c>
      <c r="BG537" s="142">
        <f t="shared" si="107"/>
        <v>9.766666666666666</v>
      </c>
      <c r="BH537" s="142">
        <f t="shared" si="101"/>
        <v>-360</v>
      </c>
      <c r="BI537" s="142">
        <f t="shared" si="102"/>
        <v>-280</v>
      </c>
      <c r="BJ537" s="142">
        <f t="shared" si="103"/>
        <v>-120</v>
      </c>
      <c r="BL537" s="142">
        <f t="shared" si="108"/>
        <v>293</v>
      </c>
      <c r="BM537" s="142">
        <f t="shared" si="109"/>
        <v>9.766666666666666</v>
      </c>
      <c r="BN537" s="142">
        <f t="shared" si="104"/>
        <v>-2475.9999999999995</v>
      </c>
      <c r="BO537" s="142">
        <f t="shared" si="105"/>
        <v>-2254.6666666666665</v>
      </c>
      <c r="BP537" s="142">
        <f t="shared" si="106"/>
        <v>-1172</v>
      </c>
    </row>
    <row r="538" spans="58:68" ht="15" customHeight="1">
      <c r="BF538" s="142">
        <v>294</v>
      </c>
      <c r="BG538" s="142">
        <f t="shared" si="107"/>
        <v>9.8</v>
      </c>
      <c r="BH538" s="142">
        <f t="shared" si="101"/>
        <v>-360</v>
      </c>
      <c r="BI538" s="142">
        <f t="shared" si="102"/>
        <v>-280</v>
      </c>
      <c r="BJ538" s="142">
        <f t="shared" si="103"/>
        <v>-120</v>
      </c>
      <c r="BL538" s="142">
        <f t="shared" si="108"/>
        <v>294</v>
      </c>
      <c r="BM538" s="142">
        <f t="shared" si="109"/>
        <v>9.8</v>
      </c>
      <c r="BN538" s="142">
        <f t="shared" si="104"/>
        <v>-2488</v>
      </c>
      <c r="BO538" s="142">
        <f t="shared" si="105"/>
        <v>-2264</v>
      </c>
      <c r="BP538" s="142">
        <f t="shared" si="106"/>
        <v>-1176</v>
      </c>
    </row>
    <row r="539" spans="58:68" ht="15" customHeight="1">
      <c r="BF539" s="142">
        <v>295</v>
      </c>
      <c r="BG539" s="142">
        <f t="shared" si="107"/>
        <v>9.833333333333334</v>
      </c>
      <c r="BH539" s="142">
        <f t="shared" si="101"/>
        <v>-360</v>
      </c>
      <c r="BI539" s="142">
        <f t="shared" si="102"/>
        <v>-280</v>
      </c>
      <c r="BJ539" s="142">
        <f t="shared" si="103"/>
        <v>-120</v>
      </c>
      <c r="BL539" s="142">
        <f t="shared" si="108"/>
        <v>295</v>
      </c>
      <c r="BM539" s="142">
        <f t="shared" si="109"/>
        <v>9.833333333333334</v>
      </c>
      <c r="BN539" s="142">
        <f t="shared" si="104"/>
        <v>-2500.0000000000005</v>
      </c>
      <c r="BO539" s="142">
        <f t="shared" si="105"/>
        <v>-2273.3333333333335</v>
      </c>
      <c r="BP539" s="142">
        <f t="shared" si="106"/>
        <v>-1180</v>
      </c>
    </row>
    <row r="540" spans="58:68" ht="15" customHeight="1">
      <c r="BF540" s="142">
        <v>296</v>
      </c>
      <c r="BG540" s="142">
        <f t="shared" si="107"/>
        <v>9.866666666666667</v>
      </c>
      <c r="BH540" s="142">
        <f t="shared" si="101"/>
        <v>-360</v>
      </c>
      <c r="BI540" s="142">
        <f t="shared" si="102"/>
        <v>-280</v>
      </c>
      <c r="BJ540" s="142">
        <f t="shared" si="103"/>
        <v>-120</v>
      </c>
      <c r="BL540" s="142">
        <f t="shared" si="108"/>
        <v>296</v>
      </c>
      <c r="BM540" s="142">
        <f t="shared" si="109"/>
        <v>9.866666666666667</v>
      </c>
      <c r="BN540" s="142">
        <f t="shared" si="104"/>
        <v>-2512</v>
      </c>
      <c r="BO540" s="142">
        <f t="shared" si="105"/>
        <v>-2282.666666666667</v>
      </c>
      <c r="BP540" s="142">
        <f t="shared" si="106"/>
        <v>-1184</v>
      </c>
    </row>
    <row r="541" spans="58:68" ht="15" customHeight="1">
      <c r="BF541" s="142">
        <v>297</v>
      </c>
      <c r="BG541" s="142">
        <f t="shared" si="107"/>
        <v>9.9</v>
      </c>
      <c r="BH541" s="142">
        <f t="shared" si="101"/>
        <v>-360</v>
      </c>
      <c r="BI541" s="142">
        <f t="shared" si="102"/>
        <v>-280</v>
      </c>
      <c r="BJ541" s="142">
        <f t="shared" si="103"/>
        <v>-120</v>
      </c>
      <c r="BL541" s="142">
        <f t="shared" si="108"/>
        <v>297</v>
      </c>
      <c r="BM541" s="142">
        <f t="shared" si="109"/>
        <v>9.9</v>
      </c>
      <c r="BN541" s="142">
        <f t="shared" si="104"/>
        <v>-2524</v>
      </c>
      <c r="BO541" s="142">
        <f t="shared" si="105"/>
        <v>-2292</v>
      </c>
      <c r="BP541" s="142">
        <f t="shared" si="106"/>
        <v>-1188</v>
      </c>
    </row>
    <row r="542" spans="58:68" ht="15" customHeight="1">
      <c r="BF542" s="142">
        <v>298</v>
      </c>
      <c r="BG542" s="142">
        <f t="shared" si="107"/>
        <v>9.933333333333334</v>
      </c>
      <c r="BH542" s="142">
        <f t="shared" si="101"/>
        <v>-360</v>
      </c>
      <c r="BI542" s="142">
        <f t="shared" si="102"/>
        <v>-280</v>
      </c>
      <c r="BJ542" s="142">
        <f t="shared" si="103"/>
        <v>-120</v>
      </c>
      <c r="BL542" s="142">
        <f t="shared" si="108"/>
        <v>298</v>
      </c>
      <c r="BM542" s="142">
        <f t="shared" si="109"/>
        <v>9.933333333333334</v>
      </c>
      <c r="BN542" s="142">
        <f t="shared" si="104"/>
        <v>-2536</v>
      </c>
      <c r="BO542" s="142">
        <f t="shared" si="105"/>
        <v>-2301.3333333333335</v>
      </c>
      <c r="BP542" s="142">
        <f t="shared" si="106"/>
        <v>-1192</v>
      </c>
    </row>
    <row r="543" spans="58:68" ht="15" customHeight="1">
      <c r="BF543" s="142">
        <v>299</v>
      </c>
      <c r="BG543" s="142">
        <f t="shared" si="107"/>
        <v>9.966666666666667</v>
      </c>
      <c r="BH543" s="142">
        <f t="shared" si="101"/>
        <v>-360</v>
      </c>
      <c r="BI543" s="142">
        <f t="shared" si="102"/>
        <v>-280</v>
      </c>
      <c r="BJ543" s="142">
        <f t="shared" si="103"/>
        <v>-120</v>
      </c>
      <c r="BL543" s="142">
        <f t="shared" si="108"/>
        <v>299</v>
      </c>
      <c r="BM543" s="142">
        <f t="shared" si="109"/>
        <v>9.966666666666667</v>
      </c>
      <c r="BN543" s="142">
        <f t="shared" si="104"/>
        <v>-2548</v>
      </c>
      <c r="BO543" s="142">
        <f t="shared" si="105"/>
        <v>-2310.666666666667</v>
      </c>
      <c r="BP543" s="142">
        <f t="shared" si="106"/>
        <v>-1196</v>
      </c>
    </row>
    <row r="544" spans="58:68" ht="15" customHeight="1">
      <c r="BF544" s="142">
        <v>300</v>
      </c>
      <c r="BG544" s="142">
        <f t="shared" si="107"/>
        <v>10</v>
      </c>
      <c r="BH544" s="142">
        <f t="shared" si="101"/>
        <v>-360</v>
      </c>
      <c r="BI544" s="142">
        <f t="shared" si="102"/>
        <v>-280</v>
      </c>
      <c r="BJ544" s="142">
        <f t="shared" si="103"/>
        <v>-120</v>
      </c>
      <c r="BL544" s="142">
        <f t="shared" si="108"/>
        <v>300</v>
      </c>
      <c r="BM544" s="142">
        <f t="shared" si="109"/>
        <v>10</v>
      </c>
      <c r="BN544" s="142">
        <f t="shared" si="104"/>
        <v>-2560</v>
      </c>
      <c r="BO544" s="142">
        <f t="shared" si="105"/>
        <v>-2320</v>
      </c>
      <c r="BP544" s="142">
        <f t="shared" si="106"/>
        <v>-1200</v>
      </c>
    </row>
  </sheetData>
  <sheetProtection password="F24A" sheet="1" objects="1" scenarios="1"/>
  <mergeCells count="274">
    <mergeCell ref="AH229:AK229"/>
    <mergeCell ref="X228:Z228"/>
    <mergeCell ref="V223:X223"/>
    <mergeCell ref="S224:U224"/>
    <mergeCell ref="Z224:AB224"/>
    <mergeCell ref="Z229:AB229"/>
    <mergeCell ref="AH228:AK228"/>
    <mergeCell ref="AH224:AK224"/>
    <mergeCell ref="AH223:AK223"/>
    <mergeCell ref="A206:C206"/>
    <mergeCell ref="R208:T208"/>
    <mergeCell ref="I207:K207"/>
    <mergeCell ref="Z212:AB212"/>
    <mergeCell ref="A212:C212"/>
    <mergeCell ref="M212:O212"/>
    <mergeCell ref="E203:F203"/>
    <mergeCell ref="L203:N203"/>
    <mergeCell ref="S203:T203"/>
    <mergeCell ref="W203:Y203"/>
    <mergeCell ref="D238:F238"/>
    <mergeCell ref="M230:O230"/>
    <mergeCell ref="AC238:AE238"/>
    <mergeCell ref="AH240:AJ240"/>
    <mergeCell ref="S239:U239"/>
    <mergeCell ref="X230:Z230"/>
    <mergeCell ref="D235:F235"/>
    <mergeCell ref="Z236:AB236"/>
    <mergeCell ref="AH234:AJ234"/>
    <mergeCell ref="AH237:AJ237"/>
    <mergeCell ref="AH219:AK219"/>
    <mergeCell ref="Z218:AB218"/>
    <mergeCell ref="O219:Q219"/>
    <mergeCell ref="AH218:AK218"/>
    <mergeCell ref="T219:V219"/>
    <mergeCell ref="AH213:AK213"/>
    <mergeCell ref="M214:O214"/>
    <mergeCell ref="AH212:AK212"/>
    <mergeCell ref="R213:T213"/>
    <mergeCell ref="AH208:AK208"/>
    <mergeCell ref="AH207:AK207"/>
    <mergeCell ref="G201:I201"/>
    <mergeCell ref="Q201:R201"/>
    <mergeCell ref="U201:W201"/>
    <mergeCell ref="J202:L202"/>
    <mergeCell ref="U202:W202"/>
    <mergeCell ref="AB203:AC203"/>
    <mergeCell ref="Z207:AB207"/>
    <mergeCell ref="AE189:AG189"/>
    <mergeCell ref="F198:H198"/>
    <mergeCell ref="AK190:AM190"/>
    <mergeCell ref="AD187:AF187"/>
    <mergeCell ref="AD190:AF190"/>
    <mergeCell ref="AE188:AG188"/>
    <mergeCell ref="Q188:S188"/>
    <mergeCell ref="AK187:AM187"/>
    <mergeCell ref="AK188:AM188"/>
    <mergeCell ref="AK189:AM189"/>
    <mergeCell ref="D190:F190"/>
    <mergeCell ref="Q184:S184"/>
    <mergeCell ref="Q186:S186"/>
    <mergeCell ref="U192:W192"/>
    <mergeCell ref="F148:H148"/>
    <mergeCell ref="D186:F186"/>
    <mergeCell ref="D189:F189"/>
    <mergeCell ref="D185:F185"/>
    <mergeCell ref="AI180:AL180"/>
    <mergeCell ref="AI182:AL182"/>
    <mergeCell ref="AI183:AL183"/>
    <mergeCell ref="AI155:AL155"/>
    <mergeCell ref="AI157:AL157"/>
    <mergeCell ref="AI160:AL160"/>
    <mergeCell ref="AI172:AL172"/>
    <mergeCell ref="AI178:AL178"/>
    <mergeCell ref="AI166:AL166"/>
    <mergeCell ref="AI169:AL169"/>
    <mergeCell ref="AI174:AL174"/>
    <mergeCell ref="AI176:AL176"/>
    <mergeCell ref="AI177:AL177"/>
    <mergeCell ref="AI179:AL179"/>
    <mergeCell ref="AI175:AL175"/>
    <mergeCell ref="AI171:AL171"/>
    <mergeCell ref="AI167:AL167"/>
    <mergeCell ref="AI168:AL168"/>
    <mergeCell ref="AI173:AL173"/>
    <mergeCell ref="AI159:AL159"/>
    <mergeCell ref="AI156:AL156"/>
    <mergeCell ref="AI161:AL161"/>
    <mergeCell ref="AI184:AL184"/>
    <mergeCell ref="AI181:AL181"/>
    <mergeCell ref="AI162:AL162"/>
    <mergeCell ref="AI164:AL164"/>
    <mergeCell ref="AI165:AL165"/>
    <mergeCell ref="AI170:AL170"/>
    <mergeCell ref="AI163:AL163"/>
    <mergeCell ref="U151:W151"/>
    <mergeCell ref="G151:I151"/>
    <mergeCell ref="Q151:R151"/>
    <mergeCell ref="AI158:AL158"/>
    <mergeCell ref="S153:T153"/>
    <mergeCell ref="W153:Y153"/>
    <mergeCell ref="AB153:AC153"/>
    <mergeCell ref="J152:L152"/>
    <mergeCell ref="U152:W152"/>
    <mergeCell ref="R158:T158"/>
    <mergeCell ref="A165:C165"/>
    <mergeCell ref="J159:L159"/>
    <mergeCell ref="E153:F153"/>
    <mergeCell ref="L153:N153"/>
    <mergeCell ref="A158:C158"/>
    <mergeCell ref="I157:K157"/>
    <mergeCell ref="O172:Q172"/>
    <mergeCell ref="M166:O166"/>
    <mergeCell ref="M164:O164"/>
    <mergeCell ref="R165:T165"/>
    <mergeCell ref="X184:Z184"/>
    <mergeCell ref="X182:Z182"/>
    <mergeCell ref="S177:U177"/>
    <mergeCell ref="V176:X176"/>
    <mergeCell ref="Z164:AB164"/>
    <mergeCell ref="Z171:AB171"/>
    <mergeCell ref="Z177:AB177"/>
    <mergeCell ref="Z183:AB183"/>
    <mergeCell ref="Z157:AB157"/>
    <mergeCell ref="AR108:AU108"/>
    <mergeCell ref="AR109:AU109"/>
    <mergeCell ref="AD108:AE108"/>
    <mergeCell ref="AH108:AJ108"/>
    <mergeCell ref="R125:T125"/>
    <mergeCell ref="Z124:AB124"/>
    <mergeCell ref="AD124:AE124"/>
    <mergeCell ref="AR110:AU110"/>
    <mergeCell ref="AR111:AU111"/>
    <mergeCell ref="AD120:AE120"/>
    <mergeCell ref="AH120:AJ120"/>
    <mergeCell ref="Z121:AB121"/>
    <mergeCell ref="AH124:AJ124"/>
    <mergeCell ref="Z125:AB125"/>
    <mergeCell ref="N120:P120"/>
    <mergeCell ref="Z120:AB120"/>
    <mergeCell ref="AD116:AE116"/>
    <mergeCell ref="AH116:AJ116"/>
    <mergeCell ref="Z117:AB117"/>
    <mergeCell ref="I115:K115"/>
    <mergeCell ref="Z116:AB116"/>
    <mergeCell ref="AD112:AE112"/>
    <mergeCell ref="AH112:AJ112"/>
    <mergeCell ref="Z113:AB113"/>
    <mergeCell ref="I111:K111"/>
    <mergeCell ref="Z112:AB112"/>
    <mergeCell ref="Z109:AB109"/>
    <mergeCell ref="I108:K108"/>
    <mergeCell ref="Z108:AB108"/>
    <mergeCell ref="K103:L103"/>
    <mergeCell ref="K104:L104"/>
    <mergeCell ref="AA98:AC98"/>
    <mergeCell ref="AH83:AJ83"/>
    <mergeCell ref="Z84:AB84"/>
    <mergeCell ref="AH86:AJ86"/>
    <mergeCell ref="R83:T83"/>
    <mergeCell ref="H101:I101"/>
    <mergeCell ref="J102:K102"/>
    <mergeCell ref="AR85:AU85"/>
    <mergeCell ref="AR86:AU86"/>
    <mergeCell ref="Z81:AB81"/>
    <mergeCell ref="Z87:AB87"/>
    <mergeCell ref="Z83:AB83"/>
    <mergeCell ref="AD83:AE83"/>
    <mergeCell ref="Z86:AB86"/>
    <mergeCell ref="AD86:AE86"/>
    <mergeCell ref="Z78:AB78"/>
    <mergeCell ref="Z80:AB80"/>
    <mergeCell ref="AD80:AE80"/>
    <mergeCell ref="AH80:AJ80"/>
    <mergeCell ref="Z74:AB74"/>
    <mergeCell ref="AD74:AE74"/>
    <mergeCell ref="AH74:AJ74"/>
    <mergeCell ref="Z77:AB77"/>
    <mergeCell ref="AD77:AE77"/>
    <mergeCell ref="AH77:AJ77"/>
    <mergeCell ref="Z69:AB69"/>
    <mergeCell ref="AR82:AU82"/>
    <mergeCell ref="AR83:AU83"/>
    <mergeCell ref="AR84:AU84"/>
    <mergeCell ref="AR81:AU81"/>
    <mergeCell ref="Z75:AB75"/>
    <mergeCell ref="Z71:AB71"/>
    <mergeCell ref="AD71:AE71"/>
    <mergeCell ref="AH71:AJ71"/>
    <mergeCell ref="Z72:AB72"/>
    <mergeCell ref="Z66:AB66"/>
    <mergeCell ref="Z68:AB68"/>
    <mergeCell ref="AD68:AE68"/>
    <mergeCell ref="AH68:AJ68"/>
    <mergeCell ref="Z63:AB63"/>
    <mergeCell ref="Z65:AB65"/>
    <mergeCell ref="AD65:AE65"/>
    <mergeCell ref="AH65:AJ65"/>
    <mergeCell ref="Z60:AB60"/>
    <mergeCell ref="Z62:AB62"/>
    <mergeCell ref="AD62:AE62"/>
    <mergeCell ref="AH62:AJ62"/>
    <mergeCell ref="Z59:AB59"/>
    <mergeCell ref="AA50:AC50"/>
    <mergeCell ref="AH59:AJ59"/>
    <mergeCell ref="AD59:AE59"/>
    <mergeCell ref="E59:G59"/>
    <mergeCell ref="R86:T86"/>
    <mergeCell ref="K55:L55"/>
    <mergeCell ref="E68:G68"/>
    <mergeCell ref="I73:K73"/>
    <mergeCell ref="N80:P80"/>
    <mergeCell ref="H66:J66"/>
    <mergeCell ref="L72:N72"/>
    <mergeCell ref="Q79:S79"/>
    <mergeCell ref="K56:L56"/>
    <mergeCell ref="H53:I53"/>
    <mergeCell ref="J54:K54"/>
    <mergeCell ref="E62:G62"/>
    <mergeCell ref="AJ296:AL296"/>
    <mergeCell ref="AA296:AD296"/>
    <mergeCell ref="AB292:AC292"/>
    <mergeCell ref="AB245:AC245"/>
    <mergeCell ref="AJ245:AL245"/>
    <mergeCell ref="AJ246:AL246"/>
    <mergeCell ref="AJ247:AL247"/>
    <mergeCell ref="AB340:AC340"/>
    <mergeCell ref="AJ340:AL340"/>
    <mergeCell ref="AJ292:AL292"/>
    <mergeCell ref="AJ293:AL293"/>
    <mergeCell ref="AJ294:AL294"/>
    <mergeCell ref="AJ295:AL295"/>
    <mergeCell ref="AJ341:AL341"/>
    <mergeCell ref="AJ342:AL342"/>
    <mergeCell ref="AJ343:AL343"/>
    <mergeCell ref="AA344:AD344"/>
    <mergeCell ref="AJ344:AL344"/>
    <mergeCell ref="AB388:AC388"/>
    <mergeCell ref="AJ388:AL388"/>
    <mergeCell ref="AJ389:AL389"/>
    <mergeCell ref="AJ390:AL390"/>
    <mergeCell ref="AJ439:AL439"/>
    <mergeCell ref="AA440:AD440"/>
    <mergeCell ref="AJ440:AL440"/>
    <mergeCell ref="AJ391:AL391"/>
    <mergeCell ref="AA392:AD392"/>
    <mergeCell ref="AJ392:AL392"/>
    <mergeCell ref="AB436:AC436"/>
    <mergeCell ref="AJ436:AL436"/>
    <mergeCell ref="AJ487:AL487"/>
    <mergeCell ref="AH493:AK493"/>
    <mergeCell ref="AJ488:AL488"/>
    <mergeCell ref="AW111:AZ111"/>
    <mergeCell ref="AI489:AJ489"/>
    <mergeCell ref="AJ484:AL484"/>
    <mergeCell ref="AJ485:AL485"/>
    <mergeCell ref="AJ486:AL486"/>
    <mergeCell ref="AJ437:AL437"/>
    <mergeCell ref="AJ438:AL438"/>
    <mergeCell ref="AW81:AZ81"/>
    <mergeCell ref="AW106:AZ106"/>
    <mergeCell ref="AW85:AZ85"/>
    <mergeCell ref="AW84:AZ84"/>
    <mergeCell ref="AW83:AZ83"/>
    <mergeCell ref="AW86:AZ86"/>
    <mergeCell ref="AJ248:AL248"/>
    <mergeCell ref="AA249:AD249"/>
    <mergeCell ref="AJ249:AL249"/>
    <mergeCell ref="AW82:AZ82"/>
    <mergeCell ref="AW110:AZ110"/>
    <mergeCell ref="AW109:AZ109"/>
    <mergeCell ref="AW108:AZ108"/>
    <mergeCell ref="AW107:AZ107"/>
    <mergeCell ref="AR106:AU106"/>
    <mergeCell ref="AR107:AU107"/>
  </mergeCells>
  <printOptions horizontalCentered="1"/>
  <pageMargins left="0.31496062992125984" right="0.11811023622047245" top="0.7874015748031497" bottom="0.5905511811023623" header="0.5118110236220472" footer="0.5118110236220472"/>
  <pageSetup horizontalDpi="300" verticalDpi="300" orientation="portrait" paperSize="9" scale="95" r:id="rId2"/>
  <headerFooter alignWithMargins="0">
    <oddHeader>&amp;LTARTÓK STATIKÁJA II. &amp;RHatározott tartók igénybevételi maximális ábrái</oddHeader>
    <oddFooter>&amp;LSZÉCHENYI EGYETEM Szerkezetépítési Tanszék     Agárdy Gyula&amp;R&amp;F&amp;A  &amp;"Times New Roman CE,Félkövér"&amp;12&amp;P</oddFooter>
  </headerFooter>
  <rowBreaks count="10" manualBreakCount="10">
    <brk id="48" max="255" man="1"/>
    <brk id="96" max="255" man="1"/>
    <brk id="144" max="255" man="1"/>
    <brk id="194" max="255" man="1"/>
    <brk id="242" max="255" man="1"/>
    <brk id="290" max="255" man="1"/>
    <brk id="338" max="255" man="1"/>
    <brk id="386" max="255" man="1"/>
    <brk id="434" max="255" man="1"/>
    <brk id="4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9028. Győr, Páva u. 45/a.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Agárdy Gyula</dc:creator>
  <cp:keywords/>
  <dc:description/>
  <cp:lastModifiedBy>Agardy</cp:lastModifiedBy>
  <cp:lastPrinted>2005-03-02T14:01:00Z</cp:lastPrinted>
  <dcterms:created xsi:type="dcterms:W3CDTF">2003-09-08T11:23:38Z</dcterms:created>
  <dcterms:modified xsi:type="dcterms:W3CDTF">2006-02-06T16:47:00Z</dcterms:modified>
  <cp:category/>
  <cp:version/>
  <cp:contentType/>
  <cp:contentStatus/>
</cp:coreProperties>
</file>